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ed\Google Drive\BUET Study File\4one\CE 410 Concrete Structures Design Sessional II\"/>
    </mc:Choice>
  </mc:AlternateContent>
  <bookViews>
    <workbookView xWindow="0" yWindow="0" windowWidth="20490" windowHeight="7755" firstSheet="2" activeTab="2"/>
  </bookViews>
  <sheets>
    <sheet name="BeamLoadCombination" sheetId="1" r:id="rId1"/>
    <sheet name="ColumnLoadCombination" sheetId="3" r:id="rId2"/>
    <sheet name="FootingLoadCombination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4" l="1"/>
  <c r="K17" i="4"/>
  <c r="K18" i="4"/>
  <c r="K19" i="4"/>
  <c r="M19" i="4" s="1"/>
  <c r="N19" i="4" s="1"/>
  <c r="K20" i="4"/>
  <c r="M20" i="4" s="1"/>
  <c r="K21" i="4"/>
  <c r="K22" i="4"/>
  <c r="K23" i="4"/>
  <c r="M23" i="4" s="1"/>
  <c r="N23" i="4" s="1"/>
  <c r="K24" i="4"/>
  <c r="M24" i="4" s="1"/>
  <c r="K15" i="4"/>
  <c r="M15" i="4" s="1"/>
  <c r="N15" i="4" s="1"/>
  <c r="M16" i="4"/>
  <c r="M17" i="4"/>
  <c r="M18" i="4"/>
  <c r="M21" i="4"/>
  <c r="M22" i="4"/>
  <c r="N22" i="4" s="1"/>
  <c r="L16" i="4"/>
  <c r="L17" i="4"/>
  <c r="L18" i="4"/>
  <c r="N18" i="4" s="1"/>
  <c r="L19" i="4"/>
  <c r="L20" i="4"/>
  <c r="L21" i="4"/>
  <c r="L22" i="4"/>
  <c r="L23" i="4"/>
  <c r="L24" i="4"/>
  <c r="L15" i="4"/>
  <c r="I24" i="4"/>
  <c r="I23" i="4"/>
  <c r="I22" i="4"/>
  <c r="I21" i="4"/>
  <c r="I20" i="4"/>
  <c r="I19" i="4"/>
  <c r="I18" i="4"/>
  <c r="I17" i="4"/>
  <c r="I16" i="4"/>
  <c r="I15" i="4"/>
  <c r="F24" i="4"/>
  <c r="F23" i="4"/>
  <c r="F22" i="4"/>
  <c r="F21" i="4"/>
  <c r="F20" i="4"/>
  <c r="F19" i="4"/>
  <c r="F18" i="4"/>
  <c r="E24" i="4"/>
  <c r="E23" i="4"/>
  <c r="E22" i="4"/>
  <c r="E21" i="4"/>
  <c r="E20" i="4"/>
  <c r="E19" i="4"/>
  <c r="E18" i="4"/>
  <c r="F17" i="4"/>
  <c r="E17" i="4"/>
  <c r="F16" i="4"/>
  <c r="E16" i="4"/>
  <c r="F15" i="4"/>
  <c r="E15" i="4"/>
  <c r="F9" i="4"/>
  <c r="F8" i="4"/>
  <c r="F7" i="4"/>
  <c r="F6" i="4"/>
  <c r="F5" i="4"/>
  <c r="C4" i="4"/>
  <c r="F4" i="4" s="1"/>
  <c r="B4" i="4"/>
  <c r="N24" i="4" l="1"/>
  <c r="N21" i="4"/>
  <c r="N20" i="4"/>
  <c r="N17" i="4"/>
  <c r="N16" i="4"/>
  <c r="G21" i="4"/>
  <c r="H17" i="4"/>
  <c r="G19" i="4"/>
  <c r="D44" i="4"/>
  <c r="D40" i="4"/>
  <c r="D36" i="4"/>
  <c r="D32" i="4"/>
  <c r="D28" i="4"/>
  <c r="D22" i="4"/>
  <c r="G22" i="4" s="1"/>
  <c r="D39" i="4"/>
  <c r="D35" i="4"/>
  <c r="D31" i="4"/>
  <c r="D45" i="4"/>
  <c r="D37" i="4"/>
  <c r="D29" i="4"/>
  <c r="D23" i="4"/>
  <c r="H23" i="4" s="1"/>
  <c r="D43" i="4"/>
  <c r="D21" i="4"/>
  <c r="H21" i="4" s="1"/>
  <c r="D42" i="4"/>
  <c r="D38" i="4"/>
  <c r="D34" i="4"/>
  <c r="D30" i="4"/>
  <c r="D24" i="4"/>
  <c r="H24" i="4" s="1"/>
  <c r="D19" i="4"/>
  <c r="H19" i="4" s="1"/>
  <c r="D15" i="4"/>
  <c r="G15" i="4" s="1"/>
  <c r="D41" i="4"/>
  <c r="D33" i="4"/>
  <c r="D20" i="4"/>
  <c r="H20" i="4" s="1"/>
  <c r="D18" i="4"/>
  <c r="G18" i="4" s="1"/>
  <c r="D17" i="4"/>
  <c r="G17" i="4" s="1"/>
  <c r="D16" i="4"/>
  <c r="H16" i="4" s="1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E30" i="3"/>
  <c r="F30" i="3"/>
  <c r="G30" i="3"/>
  <c r="E29" i="3"/>
  <c r="F29" i="3"/>
  <c r="G29" i="3"/>
  <c r="E28" i="3"/>
  <c r="F28" i="3"/>
  <c r="G28" i="3"/>
  <c r="E27" i="3"/>
  <c r="F27" i="3"/>
  <c r="G27" i="3"/>
  <c r="E26" i="3"/>
  <c r="F26" i="3"/>
  <c r="G26" i="3"/>
  <c r="E25" i="3"/>
  <c r="F25" i="3"/>
  <c r="G25" i="3"/>
  <c r="E24" i="3"/>
  <c r="F24" i="3"/>
  <c r="G24" i="3"/>
  <c r="E23" i="3"/>
  <c r="F23" i="3"/>
  <c r="G23" i="3"/>
  <c r="E22" i="3"/>
  <c r="F22" i="3"/>
  <c r="G22" i="3"/>
  <c r="E21" i="3"/>
  <c r="F21" i="3"/>
  <c r="G21" i="3"/>
  <c r="E20" i="3"/>
  <c r="F20" i="3"/>
  <c r="G20" i="3"/>
  <c r="E19" i="3"/>
  <c r="F19" i="3"/>
  <c r="G19" i="3"/>
  <c r="E18" i="3"/>
  <c r="F18" i="3"/>
  <c r="G18" i="3"/>
  <c r="E17" i="3"/>
  <c r="F17" i="3"/>
  <c r="G17" i="3"/>
  <c r="E16" i="3"/>
  <c r="F16" i="3"/>
  <c r="G16" i="3"/>
  <c r="E15" i="3"/>
  <c r="F15" i="3"/>
  <c r="G15" i="3"/>
  <c r="E14" i="3"/>
  <c r="F14" i="3"/>
  <c r="G14" i="3"/>
  <c r="E13" i="3"/>
  <c r="F13" i="3"/>
  <c r="G13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G24" i="4" l="1"/>
  <c r="G20" i="4"/>
  <c r="H22" i="4"/>
  <c r="G16" i="4"/>
  <c r="H18" i="4"/>
  <c r="G23" i="4"/>
  <c r="H15" i="4"/>
  <c r="D25" i="4"/>
  <c r="D46" i="4"/>
  <c r="H60" i="3"/>
  <c r="H59" i="3"/>
  <c r="H58" i="3"/>
  <c r="H57" i="3"/>
  <c r="H56" i="3"/>
  <c r="H55" i="3"/>
  <c r="B5" i="3"/>
  <c r="C5" i="3"/>
  <c r="H10" i="3" l="1"/>
  <c r="H9" i="3"/>
  <c r="H8" i="3"/>
  <c r="H7" i="3"/>
  <c r="H6" i="3"/>
  <c r="H5" i="3"/>
  <c r="H28" i="3" l="1"/>
  <c r="H24" i="3"/>
  <c r="H21" i="3"/>
  <c r="H17" i="3"/>
  <c r="H15" i="3"/>
  <c r="H29" i="3"/>
  <c r="H27" i="3"/>
  <c r="H25" i="3"/>
  <c r="H22" i="3"/>
  <c r="H20" i="3"/>
  <c r="H18" i="3"/>
  <c r="H14" i="3"/>
  <c r="H30" i="3"/>
  <c r="H26" i="3"/>
  <c r="H23" i="3"/>
  <c r="H19" i="3"/>
  <c r="H16" i="3"/>
  <c r="H13" i="3"/>
  <c r="E295" i="1"/>
  <c r="B295" i="1"/>
  <c r="E294" i="1"/>
  <c r="B294" i="1"/>
  <c r="E293" i="1"/>
  <c r="B293" i="1"/>
  <c r="E292" i="1"/>
  <c r="B292" i="1"/>
  <c r="E291" i="1"/>
  <c r="B291" i="1"/>
  <c r="E290" i="1"/>
  <c r="E297" i="1" s="1"/>
  <c r="B290" i="1"/>
  <c r="B298" i="1" s="1"/>
  <c r="B254" i="1"/>
  <c r="B258" i="1" s="1"/>
  <c r="E278" i="1"/>
  <c r="B278" i="1"/>
  <c r="E277" i="1"/>
  <c r="B277" i="1"/>
  <c r="E276" i="1"/>
  <c r="B276" i="1"/>
  <c r="E275" i="1"/>
  <c r="B275" i="1"/>
  <c r="E274" i="1"/>
  <c r="B274" i="1"/>
  <c r="B281" i="1" s="1"/>
  <c r="E273" i="1"/>
  <c r="E280" i="1" s="1"/>
  <c r="B273" i="1"/>
  <c r="E263" i="1"/>
  <c r="E262" i="1"/>
  <c r="B262" i="1"/>
  <c r="E261" i="1"/>
  <c r="E260" i="1"/>
  <c r="E259" i="1"/>
  <c r="E258" i="1"/>
  <c r="B263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B208" i="1"/>
  <c r="B207" i="1"/>
  <c r="B215" i="1" s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16" i="1"/>
  <c r="E215" i="1"/>
  <c r="E214" i="1"/>
  <c r="E213" i="1"/>
  <c r="E212" i="1"/>
  <c r="E211" i="1"/>
  <c r="E201" i="1"/>
  <c r="B201" i="1"/>
  <c r="E200" i="1"/>
  <c r="B200" i="1"/>
  <c r="E199" i="1"/>
  <c r="B199" i="1"/>
  <c r="E198" i="1"/>
  <c r="B198" i="1"/>
  <c r="E197" i="1"/>
  <c r="B197" i="1"/>
  <c r="E196" i="1"/>
  <c r="E203" i="1" s="1"/>
  <c r="B196" i="1"/>
  <c r="B160" i="1"/>
  <c r="E150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54" i="1"/>
  <c r="B154" i="1"/>
  <c r="E153" i="1"/>
  <c r="B153" i="1"/>
  <c r="E152" i="1"/>
  <c r="B152" i="1"/>
  <c r="E151" i="1"/>
  <c r="B151" i="1"/>
  <c r="B150" i="1"/>
  <c r="E149" i="1"/>
  <c r="B149" i="1"/>
  <c r="B113" i="1"/>
  <c r="B120" i="1" s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22" i="1"/>
  <c r="E121" i="1"/>
  <c r="E120" i="1"/>
  <c r="E119" i="1"/>
  <c r="E118" i="1"/>
  <c r="E117" i="1"/>
  <c r="E107" i="1"/>
  <c r="B107" i="1"/>
  <c r="E106" i="1"/>
  <c r="B106" i="1"/>
  <c r="E105" i="1"/>
  <c r="B105" i="1"/>
  <c r="E104" i="1"/>
  <c r="B104" i="1"/>
  <c r="E103" i="1"/>
  <c r="B103" i="1"/>
  <c r="B110" i="1" s="1"/>
  <c r="E102" i="1"/>
  <c r="B102" i="1"/>
  <c r="E90" i="1"/>
  <c r="E89" i="1"/>
  <c r="E88" i="1"/>
  <c r="E87" i="1"/>
  <c r="E86" i="1"/>
  <c r="E85" i="1"/>
  <c r="B90" i="1"/>
  <c r="B66" i="1"/>
  <c r="E75" i="1"/>
  <c r="B75" i="1"/>
  <c r="E74" i="1"/>
  <c r="B74" i="1"/>
  <c r="E73" i="1"/>
  <c r="B73" i="1"/>
  <c r="E72" i="1"/>
  <c r="B72" i="1"/>
  <c r="E71" i="1"/>
  <c r="B71" i="1"/>
  <c r="E70" i="1"/>
  <c r="B70" i="1"/>
  <c r="E60" i="1"/>
  <c r="B60" i="1"/>
  <c r="E59" i="1"/>
  <c r="B59" i="1"/>
  <c r="E58" i="1"/>
  <c r="B58" i="1"/>
  <c r="E57" i="1"/>
  <c r="B57" i="1"/>
  <c r="E56" i="1"/>
  <c r="B56" i="1"/>
  <c r="E55" i="1"/>
  <c r="B55" i="1"/>
  <c r="E43" i="1"/>
  <c r="B43" i="1"/>
  <c r="E42" i="1"/>
  <c r="B42" i="1"/>
  <c r="E41" i="1"/>
  <c r="B41" i="1"/>
  <c r="E40" i="1"/>
  <c r="B40" i="1"/>
  <c r="E39" i="1"/>
  <c r="B39" i="1"/>
  <c r="B46" i="1" s="1"/>
  <c r="E38" i="1"/>
  <c r="B38" i="1"/>
  <c r="E28" i="1"/>
  <c r="B28" i="1"/>
  <c r="E27" i="1"/>
  <c r="B27" i="1"/>
  <c r="E26" i="1"/>
  <c r="B26" i="1"/>
  <c r="E25" i="1"/>
  <c r="B25" i="1"/>
  <c r="E24" i="1"/>
  <c r="B24" i="1"/>
  <c r="E23" i="1"/>
  <c r="B23" i="1"/>
  <c r="E13" i="1"/>
  <c r="E12" i="1"/>
  <c r="E11" i="1"/>
  <c r="E10" i="1"/>
  <c r="E9" i="1"/>
  <c r="E8" i="1"/>
  <c r="B12" i="1"/>
  <c r="B11" i="1"/>
  <c r="B10" i="1"/>
  <c r="B8" i="1"/>
  <c r="B13" i="1"/>
  <c r="B9" i="1"/>
  <c r="B118" i="1" l="1"/>
  <c r="E124" i="1"/>
  <c r="B121" i="1"/>
  <c r="E30" i="1"/>
  <c r="E62" i="1"/>
  <c r="E77" i="1"/>
  <c r="B117" i="1"/>
  <c r="B119" i="1"/>
  <c r="B122" i="1"/>
  <c r="B187" i="1"/>
  <c r="B203" i="1"/>
  <c r="E218" i="1"/>
  <c r="E92" i="1"/>
  <c r="B140" i="1"/>
  <c r="B171" i="1"/>
  <c r="B16" i="1"/>
  <c r="B31" i="1"/>
  <c r="B78" i="1"/>
  <c r="E139" i="1"/>
  <c r="E171" i="1"/>
  <c r="E233" i="1"/>
  <c r="B250" i="1"/>
  <c r="B297" i="1"/>
  <c r="B280" i="1"/>
  <c r="B260" i="1"/>
  <c r="E265" i="1"/>
  <c r="B251" i="1"/>
  <c r="E250" i="1"/>
  <c r="B259" i="1"/>
  <c r="B261" i="1"/>
  <c r="B233" i="1"/>
  <c r="B234" i="1"/>
  <c r="B214" i="1"/>
  <c r="B212" i="1"/>
  <c r="B216" i="1"/>
  <c r="B211" i="1"/>
  <c r="B213" i="1"/>
  <c r="B204" i="1"/>
  <c r="B186" i="1"/>
  <c r="E186" i="1"/>
  <c r="E156" i="1"/>
  <c r="B156" i="1"/>
  <c r="B172" i="1"/>
  <c r="B157" i="1"/>
  <c r="E109" i="1"/>
  <c r="B109" i="1"/>
  <c r="B139" i="1"/>
  <c r="B85" i="1"/>
  <c r="B87" i="1"/>
  <c r="B89" i="1"/>
  <c r="B86" i="1"/>
  <c r="B88" i="1"/>
  <c r="B77" i="1"/>
  <c r="B63" i="1"/>
  <c r="B62" i="1"/>
  <c r="B45" i="1"/>
  <c r="E45" i="1"/>
  <c r="B30" i="1"/>
  <c r="E15" i="1"/>
  <c r="B15" i="1"/>
  <c r="B125" i="1" l="1"/>
  <c r="B124" i="1"/>
  <c r="B266" i="1"/>
  <c r="B219" i="1"/>
  <c r="B265" i="1"/>
  <c r="B218" i="1"/>
  <c r="B93" i="1"/>
  <c r="B92" i="1"/>
</calcChain>
</file>

<file path=xl/sharedStrings.xml><?xml version="1.0" encoding="utf-8"?>
<sst xmlns="http://schemas.openxmlformats.org/spreadsheetml/2006/main" count="593" uniqueCount="113">
  <si>
    <t>DL Moment(k')=</t>
  </si>
  <si>
    <t>LL Moment(k')=</t>
  </si>
  <si>
    <t>WL Moment (k')=</t>
  </si>
  <si>
    <t>EQL Moment (k')=</t>
  </si>
  <si>
    <t>Maximum +ve Moment (k')=</t>
  </si>
  <si>
    <t>Maximum -ve Moment (k')=</t>
  </si>
  <si>
    <t>DL Shear (k)=</t>
  </si>
  <si>
    <t>LL Shear (k)=</t>
  </si>
  <si>
    <t>WL Shear (k)=</t>
  </si>
  <si>
    <t>EQL Shear (k)=</t>
  </si>
  <si>
    <t>Maximum Shear (k)=</t>
  </si>
  <si>
    <t>1.4D (k')=</t>
  </si>
  <si>
    <t>1.4D+1.7L (k')=</t>
  </si>
  <si>
    <t>0.9D+1.3W (k')=</t>
  </si>
  <si>
    <t>0.9D+1.43E (k')=</t>
  </si>
  <si>
    <t>1.4D (k)=</t>
  </si>
  <si>
    <t>1.4D+1.7L (k)=</t>
  </si>
  <si>
    <t>0.9D+1.3W (k)=</t>
  </si>
  <si>
    <t>0.9D+1.43E (k)=</t>
  </si>
  <si>
    <t>At mid point</t>
  </si>
  <si>
    <t>FRAME 1: for A to B span =13'</t>
  </si>
  <si>
    <t>FRAME 1: for B to C span + 4' beam =15'</t>
  </si>
  <si>
    <t>FRAME 1: for 4' beam+ D to E span =17'</t>
  </si>
  <si>
    <t>At left side point</t>
  </si>
  <si>
    <t>At right side point</t>
  </si>
  <si>
    <t>At left side (A) point</t>
  </si>
  <si>
    <t>At right side (B) point</t>
  </si>
  <si>
    <t>At left side (B) point</t>
  </si>
  <si>
    <t>At right side (E) point</t>
  </si>
  <si>
    <t>At left side (E) point</t>
  </si>
  <si>
    <t>FRAME 1: for E to F span =12'</t>
  </si>
  <si>
    <t>At right side (F) point</t>
  </si>
  <si>
    <t>FRAME B: for 1 to 2 span =13.5'</t>
  </si>
  <si>
    <t>At (1) point</t>
  </si>
  <si>
    <t>At (2) point</t>
  </si>
  <si>
    <t>At (3) point</t>
  </si>
  <si>
    <t>FRAME B: for 2 to 3 span =16'</t>
  </si>
  <si>
    <t>FRAME B: for 3 to 4 span =3'</t>
  </si>
  <si>
    <t>0.75(1.4D+1.7L+1.7W) (k')=</t>
  </si>
  <si>
    <t>0.75(1.4D+1.7L+1.87E) (k')=</t>
  </si>
  <si>
    <t>0.75(1.4D+1.7L+1.7W) (k)=</t>
  </si>
  <si>
    <t>0.75(1.4D+1.7L+1.87E) (k)=</t>
  </si>
  <si>
    <t>Analysis for</t>
  </si>
  <si>
    <t>DL</t>
  </si>
  <si>
    <t>LL</t>
  </si>
  <si>
    <t>WLx</t>
  </si>
  <si>
    <t>Wly</t>
  </si>
  <si>
    <t>EQLx</t>
  </si>
  <si>
    <t>EQLy</t>
  </si>
  <si>
    <t>1.4D =</t>
  </si>
  <si>
    <t>1.4D+1.7L =</t>
  </si>
  <si>
    <t>0.9D+1.3W +ve x =</t>
  </si>
  <si>
    <t>0.9D+1.3W -ve x =</t>
  </si>
  <si>
    <t>0.9D+1.3W +ve y =</t>
  </si>
  <si>
    <t>0.9D+1.3W -ve y =</t>
  </si>
  <si>
    <t>0.9D+1.43E +ve x =</t>
  </si>
  <si>
    <t>0.9D+1.43E -ve x =</t>
  </si>
  <si>
    <t>0.9D+1.43E +ve y =</t>
  </si>
  <si>
    <t>0.9D+1.43E -ve y =</t>
  </si>
  <si>
    <t>0.75(1.4D+1.7L+1.7W +ve x) =</t>
  </si>
  <si>
    <t>0.75(1.4D+1.7L+1.7W -ve x) =</t>
  </si>
  <si>
    <t>0.75(1.4D+1.7L+1.7W +ve y) =</t>
  </si>
  <si>
    <t>0.75(1.4D+1.7L+1.7W -ve y) =</t>
  </si>
  <si>
    <t>0.75(1.4D+1.7L+1.87E +ve x) =</t>
  </si>
  <si>
    <t>0.75(1.4D+1.7L+1.87E -ve x) =</t>
  </si>
  <si>
    <t>0.75(1.4D+1.7L+1.87E +ve y) =</t>
  </si>
  <si>
    <t>0.75(1.4D+1.7L+1.87E -ve y) =</t>
  </si>
  <si>
    <t>Px (k) from frame 1</t>
  </si>
  <si>
    <t>Py (k) from frame B</t>
  </si>
  <si>
    <t>P=Px+Py (k)</t>
  </si>
  <si>
    <t>Load Combination</t>
  </si>
  <si>
    <t>Mx (k') botm from frame B</t>
  </si>
  <si>
    <t>My (k') botm from frame 1</t>
  </si>
  <si>
    <t>Analysis Column from Froundation to GF</t>
  </si>
  <si>
    <t>Mx (k') top from frame B</t>
  </si>
  <si>
    <t>My (k') top from frame 1</t>
  </si>
  <si>
    <t>Analysis Column for 2nd floor</t>
  </si>
  <si>
    <t>SERVICE LOAD (WSD) COMBINATIONS</t>
  </si>
  <si>
    <t>Basic</t>
  </si>
  <si>
    <t>Wind</t>
  </si>
  <si>
    <t>Earthquake</t>
  </si>
  <si>
    <t>DL=</t>
  </si>
  <si>
    <t>DL+LL=</t>
  </si>
  <si>
    <t>.75[DL+LL+WLx]=</t>
  </si>
  <si>
    <t>.75[DL+LL-WLx]=</t>
  </si>
  <si>
    <t>.75[DL+LL+WLy]=</t>
  </si>
  <si>
    <t>.75[DL+LL-WLy]=</t>
  </si>
  <si>
    <t>.75[DL+LL+EQLx]=</t>
  </si>
  <si>
    <t>.75[DL+LL-EQLx]=</t>
  </si>
  <si>
    <t>.75[DL+LL+EQLy]=</t>
  </si>
  <si>
    <t>Pa (kips)</t>
  </si>
  <si>
    <t>Px (kips) from frame 1</t>
  </si>
  <si>
    <t>Py (kips) from frame B</t>
  </si>
  <si>
    <t>Mx (kips-ft) frame B</t>
  </si>
  <si>
    <t>My (kips-ft) frame 1</t>
  </si>
  <si>
    <t>P=Px+Py (kips)</t>
  </si>
  <si>
    <t>Pu (kips)</t>
  </si>
  <si>
    <t>FACTORED LOAD COMBINATIONS</t>
  </si>
  <si>
    <t>Maximum Pu (kips)=</t>
  </si>
  <si>
    <t>My (kips-ft)</t>
  </si>
  <si>
    <t>Mx (kips-ft)</t>
  </si>
  <si>
    <t>ex=My/P</t>
  </si>
  <si>
    <t>ey=Mx/P</t>
  </si>
  <si>
    <t>A'=P/qa</t>
  </si>
  <si>
    <t>L'</t>
  </si>
  <si>
    <t>B'</t>
  </si>
  <si>
    <t>A'=L' X B'</t>
  </si>
  <si>
    <t>L=L'+2ex</t>
  </si>
  <si>
    <t>B=B'+2ey</t>
  </si>
  <si>
    <t>A=L X B</t>
  </si>
  <si>
    <t>SERVICE AXIAL FORCE % MOMENTS</t>
  </si>
  <si>
    <t>qa (ksf)=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</si>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</sst>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0" fillId="0" borderId="0" xfId="0" applyFont="1" applyFill="1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0" fontId="4" fillId="0" borderId="0" xfId="0" applyFont="1" applyFill="1"/>
    <xf numFmtId="0" fontId="4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workbookViewId="0">
      <selection activeCell="C62" sqref="C62"/>
    </sheetView>
  </sheetViews>
  <sheetFormatPr defaultColWidth="9" defaultRowHeight="15" x14ac:dyDescent="0.25"/>
  <cols>
    <col min="1" max="1" width="26.28515625" style="1" bestFit="1" customWidth="1"/>
    <col min="2" max="2" width="9" style="1"/>
    <col min="3" max="3" width="15.28515625" style="2" customWidth="1"/>
    <col min="4" max="4" width="22.42578125" style="1" bestFit="1" customWidth="1"/>
    <col min="5" max="16384" width="9" style="1"/>
  </cols>
  <sheetData>
    <row r="1" spans="1:5" ht="15.75" x14ac:dyDescent="0.25">
      <c r="A1" s="17" t="s">
        <v>20</v>
      </c>
      <c r="B1" s="17"/>
      <c r="C1" s="17"/>
      <c r="D1" s="17"/>
      <c r="E1" s="17"/>
    </row>
    <row r="3" spans="1:5" x14ac:dyDescent="0.25">
      <c r="A3" s="18" t="s">
        <v>25</v>
      </c>
      <c r="B3" s="18"/>
      <c r="C3" s="18"/>
      <c r="D3" s="18"/>
      <c r="E3" s="18"/>
    </row>
    <row r="4" spans="1:5" x14ac:dyDescent="0.25">
      <c r="A4" s="1" t="s">
        <v>0</v>
      </c>
      <c r="B4" s="1">
        <v>-12.83</v>
      </c>
      <c r="D4" s="1" t="s">
        <v>6</v>
      </c>
      <c r="E4" s="1">
        <v>-6.28</v>
      </c>
    </row>
    <row r="5" spans="1:5" x14ac:dyDescent="0.25">
      <c r="A5" s="1" t="s">
        <v>1</v>
      </c>
      <c r="B5" s="1">
        <v>-1.68</v>
      </c>
      <c r="D5" s="1" t="s">
        <v>7</v>
      </c>
      <c r="E5" s="1">
        <v>-0.83</v>
      </c>
    </row>
    <row r="6" spans="1:5" x14ac:dyDescent="0.25">
      <c r="A6" s="1" t="s">
        <v>2</v>
      </c>
      <c r="B6" s="1">
        <v>14.45</v>
      </c>
      <c r="D6" s="1" t="s">
        <v>8</v>
      </c>
      <c r="E6" s="1">
        <v>2.16</v>
      </c>
    </row>
    <row r="7" spans="1:5" x14ac:dyDescent="0.25">
      <c r="A7" s="1" t="s">
        <v>3</v>
      </c>
      <c r="B7" s="1">
        <v>58.43</v>
      </c>
      <c r="D7" s="1" t="s">
        <v>9</v>
      </c>
      <c r="E7" s="1">
        <v>8.73</v>
      </c>
    </row>
    <row r="8" spans="1:5" x14ac:dyDescent="0.25">
      <c r="A8" s="1" t="s">
        <v>11</v>
      </c>
      <c r="B8" s="1">
        <f>1.4*B4</f>
        <v>-17.962</v>
      </c>
      <c r="D8" s="1" t="s">
        <v>15</v>
      </c>
      <c r="E8" s="1">
        <f>ABS(1.4*E4)</f>
        <v>8.7919999999999998</v>
      </c>
    </row>
    <row r="9" spans="1:5" x14ac:dyDescent="0.25">
      <c r="A9" s="1" t="s">
        <v>12</v>
      </c>
      <c r="B9" s="1">
        <f>1.4*B4+1.7*B5</f>
        <v>-20.817999999999998</v>
      </c>
      <c r="D9" s="1" t="s">
        <v>16</v>
      </c>
      <c r="E9" s="1">
        <f>ABS(1.4*E4+1.7*E5)</f>
        <v>10.202999999999999</v>
      </c>
    </row>
    <row r="10" spans="1:5" x14ac:dyDescent="0.25">
      <c r="A10" s="1" t="s">
        <v>13</v>
      </c>
      <c r="B10" s="1">
        <f>0.9*B4+1.3*B6</f>
        <v>7.2379999999999995</v>
      </c>
      <c r="D10" s="1" t="s">
        <v>17</v>
      </c>
      <c r="E10" s="1">
        <f>ABS(0.9*E4+1.3*E6)</f>
        <v>2.8439999999999999</v>
      </c>
    </row>
    <row r="11" spans="1:5" x14ac:dyDescent="0.25">
      <c r="A11" s="1" t="s">
        <v>14</v>
      </c>
      <c r="B11" s="1">
        <f>0.9*B4+1.43*B7</f>
        <v>72.007899999999992</v>
      </c>
      <c r="D11" s="1" t="s">
        <v>18</v>
      </c>
      <c r="E11" s="1">
        <f>ABS(0.9*E4+1.43*E7)</f>
        <v>6.8319000000000001</v>
      </c>
    </row>
    <row r="12" spans="1:5" x14ac:dyDescent="0.25">
      <c r="A12" s="1" t="s">
        <v>38</v>
      </c>
      <c r="B12" s="1">
        <f>0.75*(1.4*B4+1.7*B5+1.7*B6)</f>
        <v>2.8102499999999999</v>
      </c>
      <c r="D12" s="1" t="s">
        <v>40</v>
      </c>
      <c r="E12" s="1">
        <f>ABS(0.75*(1.4*E4+1.7*E5+1.7*E6))</f>
        <v>4.8982499999999991</v>
      </c>
    </row>
    <row r="13" spans="1:5" x14ac:dyDescent="0.25">
      <c r="A13" s="1" t="s">
        <v>39</v>
      </c>
      <c r="B13" s="1">
        <f>0.75*(1.4*B4+1.7*B5+1.87*B7)</f>
        <v>66.334575000000001</v>
      </c>
      <c r="D13" s="1" t="s">
        <v>41</v>
      </c>
      <c r="E13" s="1">
        <f>ABS(0.75*(1.4*E4+1.7*E5+1.87*E7))</f>
        <v>4.5915750000000024</v>
      </c>
    </row>
    <row r="15" spans="1:5" x14ac:dyDescent="0.25">
      <c r="A15" s="1" t="s">
        <v>4</v>
      </c>
      <c r="B15" s="1">
        <f>MAX(B8,B9,B10,B11,B12,B13)</f>
        <v>72.007899999999992</v>
      </c>
      <c r="D15" s="1" t="s">
        <v>10</v>
      </c>
      <c r="E15" s="1">
        <f>MAX(E8:E13)</f>
        <v>10.202999999999999</v>
      </c>
    </row>
    <row r="16" spans="1:5" x14ac:dyDescent="0.25">
      <c r="A16" s="1" t="s">
        <v>5</v>
      </c>
      <c r="B16" s="1">
        <f>MIN(B8,B9,B10,B11,B12,B13)</f>
        <v>-20.817999999999998</v>
      </c>
    </row>
    <row r="18" spans="1:5" x14ac:dyDescent="0.25">
      <c r="A18" s="18" t="s">
        <v>19</v>
      </c>
      <c r="B18" s="18"/>
      <c r="C18" s="18"/>
      <c r="D18" s="18"/>
      <c r="E18" s="18"/>
    </row>
    <row r="19" spans="1:5" x14ac:dyDescent="0.25">
      <c r="A19" s="1" t="s">
        <v>0</v>
      </c>
      <c r="B19" s="1">
        <v>6.86</v>
      </c>
      <c r="D19" s="1" t="s">
        <v>6</v>
      </c>
      <c r="E19" s="1">
        <v>0</v>
      </c>
    </row>
    <row r="20" spans="1:5" x14ac:dyDescent="0.25">
      <c r="A20" s="1" t="s">
        <v>1</v>
      </c>
      <c r="B20" s="1">
        <v>0.92</v>
      </c>
      <c r="D20" s="1" t="s">
        <v>7</v>
      </c>
      <c r="E20" s="1">
        <v>0</v>
      </c>
    </row>
    <row r="21" spans="1:5" x14ac:dyDescent="0.25">
      <c r="A21" s="1" t="s">
        <v>2</v>
      </c>
      <c r="B21" s="1">
        <v>0</v>
      </c>
      <c r="D21" s="1" t="s">
        <v>8</v>
      </c>
      <c r="E21" s="1">
        <v>2.16</v>
      </c>
    </row>
    <row r="22" spans="1:5" x14ac:dyDescent="0.25">
      <c r="A22" s="1" t="s">
        <v>3</v>
      </c>
      <c r="B22" s="1">
        <v>0</v>
      </c>
      <c r="D22" s="1" t="s">
        <v>9</v>
      </c>
      <c r="E22" s="1">
        <v>8.73</v>
      </c>
    </row>
    <row r="23" spans="1:5" x14ac:dyDescent="0.25">
      <c r="A23" s="1" t="s">
        <v>11</v>
      </c>
      <c r="B23" s="1">
        <f>1.4*B19</f>
        <v>9.6039999999999992</v>
      </c>
      <c r="D23" s="1" t="s">
        <v>15</v>
      </c>
      <c r="E23" s="1">
        <f>ABS(1.4*E19)</f>
        <v>0</v>
      </c>
    </row>
    <row r="24" spans="1:5" x14ac:dyDescent="0.25">
      <c r="A24" s="1" t="s">
        <v>12</v>
      </c>
      <c r="B24" s="1">
        <f>1.4*B19+1.7*B20</f>
        <v>11.167999999999999</v>
      </c>
      <c r="D24" s="1" t="s">
        <v>16</v>
      </c>
      <c r="E24" s="1">
        <f>ABS(1.4*E19+1.7*E20)</f>
        <v>0</v>
      </c>
    </row>
    <row r="25" spans="1:5" x14ac:dyDescent="0.25">
      <c r="A25" s="1" t="s">
        <v>13</v>
      </c>
      <c r="B25" s="1">
        <f>0.9*B19+1.3*B21</f>
        <v>6.1740000000000004</v>
      </c>
      <c r="D25" s="1" t="s">
        <v>17</v>
      </c>
      <c r="E25" s="1">
        <f>ABS(0.9*E19+1.3*E21)</f>
        <v>2.8080000000000003</v>
      </c>
    </row>
    <row r="26" spans="1:5" x14ac:dyDescent="0.25">
      <c r="A26" s="1" t="s">
        <v>14</v>
      </c>
      <c r="B26" s="1">
        <f>0.9*B19+1.43*B22</f>
        <v>6.1740000000000004</v>
      </c>
      <c r="D26" s="1" t="s">
        <v>18</v>
      </c>
      <c r="E26" s="1">
        <f>ABS(0.9*E19+1.43*E22)</f>
        <v>12.4839</v>
      </c>
    </row>
    <row r="27" spans="1:5" x14ac:dyDescent="0.25">
      <c r="A27" s="1" t="s">
        <v>38</v>
      </c>
      <c r="B27" s="1">
        <f>0.75*(1.4*B19+1.7*B20+1.7*B21)</f>
        <v>8.3759999999999994</v>
      </c>
      <c r="D27" s="1" t="s">
        <v>40</v>
      </c>
      <c r="E27" s="1">
        <f>ABS(0.75*(1.4*E19+1.7*E20+1.7*E21))</f>
        <v>2.754</v>
      </c>
    </row>
    <row r="28" spans="1:5" x14ac:dyDescent="0.25">
      <c r="A28" s="1" t="s">
        <v>39</v>
      </c>
      <c r="B28" s="1">
        <f>0.75*(1.4*B19+1.7*B20+1.87*B22)</f>
        <v>8.3759999999999994</v>
      </c>
      <c r="D28" s="1" t="s">
        <v>41</v>
      </c>
      <c r="E28" s="1">
        <f>ABS(0.75*(1.4*E19+1.7*E20+1.87*E22))</f>
        <v>12.243825000000001</v>
      </c>
    </row>
    <row r="30" spans="1:5" x14ac:dyDescent="0.25">
      <c r="A30" s="1" t="s">
        <v>4</v>
      </c>
      <c r="B30" s="1">
        <f>MAX(B23,B24,B25,B26,B27,B28)</f>
        <v>11.167999999999999</v>
      </c>
      <c r="D30" s="1" t="s">
        <v>10</v>
      </c>
      <c r="E30" s="1">
        <f>MAX(E23:E28)</f>
        <v>12.4839</v>
      </c>
    </row>
    <row r="31" spans="1:5" x14ac:dyDescent="0.25">
      <c r="A31" s="1" t="s">
        <v>5</v>
      </c>
      <c r="B31" s="1">
        <f>MIN(B23,B24,B25,B26,B27,B28)</f>
        <v>6.1740000000000004</v>
      </c>
    </row>
    <row r="33" spans="1:5" x14ac:dyDescent="0.25">
      <c r="A33" s="18" t="s">
        <v>26</v>
      </c>
      <c r="B33" s="18"/>
      <c r="C33" s="18"/>
      <c r="D33" s="18"/>
      <c r="E33" s="18"/>
    </row>
    <row r="34" spans="1:5" x14ac:dyDescent="0.25">
      <c r="A34" s="1" t="s">
        <v>0</v>
      </c>
      <c r="B34" s="1">
        <v>-14.45</v>
      </c>
      <c r="D34" s="1" t="s">
        <v>6</v>
      </c>
      <c r="E34" s="1">
        <v>6.53</v>
      </c>
    </row>
    <row r="35" spans="1:5" x14ac:dyDescent="0.25">
      <c r="A35" s="1" t="s">
        <v>1</v>
      </c>
      <c r="B35" s="1">
        <v>-1.9</v>
      </c>
      <c r="D35" s="1" t="s">
        <v>7</v>
      </c>
      <c r="E35" s="1">
        <v>0.86</v>
      </c>
    </row>
    <row r="36" spans="1:5" x14ac:dyDescent="0.25">
      <c r="A36" s="1" t="s">
        <v>2</v>
      </c>
      <c r="B36" s="1">
        <v>-13.6</v>
      </c>
      <c r="D36" s="1" t="s">
        <v>8</v>
      </c>
      <c r="E36" s="1">
        <v>2.16</v>
      </c>
    </row>
    <row r="37" spans="1:5" x14ac:dyDescent="0.25">
      <c r="A37" s="1" t="s">
        <v>3</v>
      </c>
      <c r="B37" s="1">
        <v>-55.04</v>
      </c>
      <c r="D37" s="1" t="s">
        <v>9</v>
      </c>
      <c r="E37" s="1">
        <v>8.73</v>
      </c>
    </row>
    <row r="38" spans="1:5" x14ac:dyDescent="0.25">
      <c r="A38" s="1" t="s">
        <v>11</v>
      </c>
      <c r="B38" s="1">
        <f>1.4*B34</f>
        <v>-20.229999999999997</v>
      </c>
      <c r="D38" s="1" t="s">
        <v>15</v>
      </c>
      <c r="E38" s="1">
        <f>ABS(1.4*E34)</f>
        <v>9.1419999999999995</v>
      </c>
    </row>
    <row r="39" spans="1:5" x14ac:dyDescent="0.25">
      <c r="A39" s="1" t="s">
        <v>12</v>
      </c>
      <c r="B39" s="1">
        <f>1.4*B34+1.7*B35</f>
        <v>-23.459999999999997</v>
      </c>
      <c r="D39" s="1" t="s">
        <v>16</v>
      </c>
      <c r="E39" s="1">
        <f>ABS(1.4*E34+1.7*E35)</f>
        <v>10.603999999999999</v>
      </c>
    </row>
    <row r="40" spans="1:5" x14ac:dyDescent="0.25">
      <c r="A40" s="1" t="s">
        <v>13</v>
      </c>
      <c r="B40" s="1">
        <f>0.9*B34+1.3*B36</f>
        <v>-30.684999999999999</v>
      </c>
      <c r="D40" s="1" t="s">
        <v>17</v>
      </c>
      <c r="E40" s="1">
        <f>ABS(0.9*E34+1.3*E36)</f>
        <v>8.6850000000000005</v>
      </c>
    </row>
    <row r="41" spans="1:5" x14ac:dyDescent="0.25">
      <c r="A41" s="1" t="s">
        <v>14</v>
      </c>
      <c r="B41" s="1">
        <f>0.9*B34+1.43*B37</f>
        <v>-91.712199999999996</v>
      </c>
      <c r="D41" s="1" t="s">
        <v>18</v>
      </c>
      <c r="E41" s="1">
        <f>ABS(0.9*E34+1.43*E37)</f>
        <v>18.360900000000001</v>
      </c>
    </row>
    <row r="42" spans="1:5" x14ac:dyDescent="0.25">
      <c r="A42" s="1" t="s">
        <v>38</v>
      </c>
      <c r="B42" s="1">
        <f>0.75*(1.4*B34+1.7*B35+1.7*B36)</f>
        <v>-34.935000000000002</v>
      </c>
      <c r="D42" s="1" t="s">
        <v>40</v>
      </c>
      <c r="E42" s="1">
        <f>ABS(0.75*(1.4*E34+1.7*E35+1.7*E36))</f>
        <v>10.707000000000001</v>
      </c>
    </row>
    <row r="43" spans="1:5" x14ac:dyDescent="0.25">
      <c r="A43" s="1" t="s">
        <v>39</v>
      </c>
      <c r="B43" s="1">
        <f>0.75*(1.4*B34+1.7*B35+1.87*B37)</f>
        <v>-94.788600000000002</v>
      </c>
      <c r="D43" s="1" t="s">
        <v>41</v>
      </c>
      <c r="E43" s="1">
        <f>ABS(0.75*(1.4*E34+1.7*E35+1.87*E37))</f>
        <v>20.196825</v>
      </c>
    </row>
    <row r="45" spans="1:5" x14ac:dyDescent="0.25">
      <c r="A45" s="1" t="s">
        <v>4</v>
      </c>
      <c r="B45" s="1">
        <f>MAX(B38,B39,B40,B41,B42,B43)</f>
        <v>-20.229999999999997</v>
      </c>
      <c r="D45" s="1" t="s">
        <v>10</v>
      </c>
      <c r="E45" s="1">
        <f>MAX(E38:E43)</f>
        <v>20.196825</v>
      </c>
    </row>
    <row r="46" spans="1:5" x14ac:dyDescent="0.25">
      <c r="A46" s="1" t="s">
        <v>5</v>
      </c>
      <c r="B46" s="1">
        <f>MIN(B38,B39,B40,B41,B42,B43)</f>
        <v>-94.788600000000002</v>
      </c>
    </row>
    <row r="48" spans="1:5" ht="15.75" x14ac:dyDescent="0.25">
      <c r="A48" s="17" t="s">
        <v>21</v>
      </c>
      <c r="B48" s="17"/>
      <c r="C48" s="17"/>
      <c r="D48" s="17"/>
      <c r="E48" s="17"/>
    </row>
    <row r="50" spans="1:5" x14ac:dyDescent="0.25">
      <c r="A50" s="18" t="s">
        <v>27</v>
      </c>
      <c r="B50" s="18"/>
      <c r="C50" s="18"/>
      <c r="D50" s="18"/>
      <c r="E50" s="18"/>
    </row>
    <row r="51" spans="1:5" x14ac:dyDescent="0.25">
      <c r="A51" s="1" t="s">
        <v>0</v>
      </c>
      <c r="B51" s="1">
        <v>-22.06</v>
      </c>
      <c r="D51" s="1" t="s">
        <v>6</v>
      </c>
      <c r="E51" s="1">
        <v>-9.07</v>
      </c>
    </row>
    <row r="52" spans="1:5" x14ac:dyDescent="0.25">
      <c r="A52" s="1" t="s">
        <v>1</v>
      </c>
      <c r="B52" s="1">
        <v>-2.68</v>
      </c>
      <c r="D52" s="1" t="s">
        <v>7</v>
      </c>
      <c r="E52" s="1">
        <v>-1.1000000000000001</v>
      </c>
    </row>
    <row r="53" spans="1:5" x14ac:dyDescent="0.25">
      <c r="A53" s="1" t="s">
        <v>2</v>
      </c>
      <c r="B53" s="1">
        <v>11.63</v>
      </c>
      <c r="D53" s="1" t="s">
        <v>8</v>
      </c>
      <c r="E53" s="1">
        <v>1.56</v>
      </c>
    </row>
    <row r="54" spans="1:5" x14ac:dyDescent="0.25">
      <c r="A54" s="1" t="s">
        <v>3</v>
      </c>
      <c r="B54" s="1">
        <v>47.2</v>
      </c>
      <c r="D54" s="1" t="s">
        <v>9</v>
      </c>
      <c r="E54" s="1">
        <v>6.34</v>
      </c>
    </row>
    <row r="55" spans="1:5" x14ac:dyDescent="0.25">
      <c r="A55" s="1" t="s">
        <v>11</v>
      </c>
      <c r="B55" s="1">
        <f>1.4*B51</f>
        <v>-30.883999999999997</v>
      </c>
      <c r="D55" s="1" t="s">
        <v>15</v>
      </c>
      <c r="E55" s="1">
        <f>ABS(1.4*E51)</f>
        <v>12.698</v>
      </c>
    </row>
    <row r="56" spans="1:5" x14ac:dyDescent="0.25">
      <c r="A56" s="1" t="s">
        <v>12</v>
      </c>
      <c r="B56" s="1">
        <f>1.4*B51+1.7*B52</f>
        <v>-35.44</v>
      </c>
      <c r="D56" s="1" t="s">
        <v>16</v>
      </c>
      <c r="E56" s="1">
        <f>ABS(1.4*E51+1.7*E52)</f>
        <v>14.568000000000001</v>
      </c>
    </row>
    <row r="57" spans="1:5" x14ac:dyDescent="0.25">
      <c r="A57" s="1" t="s">
        <v>13</v>
      </c>
      <c r="B57" s="1">
        <f>0.9*B51+1.3*B53</f>
        <v>-4.7349999999999977</v>
      </c>
      <c r="D57" s="1" t="s">
        <v>17</v>
      </c>
      <c r="E57" s="1">
        <f>ABS(0.9*E51+1.3*E53)</f>
        <v>6.1349999999999998</v>
      </c>
    </row>
    <row r="58" spans="1:5" x14ac:dyDescent="0.25">
      <c r="A58" s="1" t="s">
        <v>14</v>
      </c>
      <c r="B58" s="1">
        <f>0.9*B51+1.43*B54</f>
        <v>47.641999999999996</v>
      </c>
      <c r="D58" s="1" t="s">
        <v>18</v>
      </c>
      <c r="E58" s="1">
        <f>ABS(0.9*E51+1.43*E54)</f>
        <v>0.9032</v>
      </c>
    </row>
    <row r="59" spans="1:5" x14ac:dyDescent="0.25">
      <c r="A59" s="1" t="s">
        <v>38</v>
      </c>
      <c r="B59" s="1">
        <f>0.75*(1.4*B51+1.7*B52+1.7*B53)</f>
        <v>-11.751749999999998</v>
      </c>
      <c r="D59" s="1" t="s">
        <v>40</v>
      </c>
      <c r="E59" s="1">
        <f>ABS(0.75*(1.4*E51+1.7*E52+1.7*E53))</f>
        <v>8.9370000000000012</v>
      </c>
    </row>
    <row r="60" spans="1:5" x14ac:dyDescent="0.25">
      <c r="A60" s="1" t="s">
        <v>39</v>
      </c>
      <c r="B60" s="1">
        <f>0.75*(1.4*B51+1.7*B52+1.87*B54)</f>
        <v>39.618000000000009</v>
      </c>
      <c r="D60" s="1" t="s">
        <v>41</v>
      </c>
      <c r="E60" s="1">
        <f>ABS(0.75*(1.4*E51+1.7*E52+1.87*E54))</f>
        <v>2.0341500000000008</v>
      </c>
    </row>
    <row r="62" spans="1:5" x14ac:dyDescent="0.25">
      <c r="A62" s="1" t="s">
        <v>4</v>
      </c>
      <c r="B62" s="1">
        <f>MAX(B55,B56,B57,B58,B59,B60)</f>
        <v>47.641999999999996</v>
      </c>
      <c r="D62" s="1" t="s">
        <v>10</v>
      </c>
      <c r="E62" s="1">
        <f>MAX(E55:E60)</f>
        <v>14.568000000000001</v>
      </c>
    </row>
    <row r="63" spans="1:5" x14ac:dyDescent="0.25">
      <c r="A63" s="1" t="s">
        <v>5</v>
      </c>
      <c r="B63" s="1">
        <f>MIN(B55,B56,B57,B58,B59,B60)</f>
        <v>-35.44</v>
      </c>
    </row>
    <row r="65" spans="1:5" x14ac:dyDescent="0.25">
      <c r="A65" s="18" t="s">
        <v>19</v>
      </c>
      <c r="B65" s="18"/>
      <c r="C65" s="18"/>
      <c r="D65" s="18"/>
      <c r="E65" s="18"/>
    </row>
    <row r="66" spans="1:5" x14ac:dyDescent="0.25">
      <c r="A66" s="1" t="s">
        <v>0</v>
      </c>
      <c r="B66" s="1">
        <f>11588/1000</f>
        <v>11.587999999999999</v>
      </c>
      <c r="D66" s="1" t="s">
        <v>6</v>
      </c>
      <c r="E66" s="1">
        <v>0</v>
      </c>
    </row>
    <row r="67" spans="1:5" x14ac:dyDescent="0.25">
      <c r="A67" s="1" t="s">
        <v>1</v>
      </c>
      <c r="B67" s="1">
        <v>1.38</v>
      </c>
      <c r="D67" s="1" t="s">
        <v>7</v>
      </c>
      <c r="E67" s="1">
        <v>0</v>
      </c>
    </row>
    <row r="68" spans="1:5" x14ac:dyDescent="0.25">
      <c r="A68" s="1" t="s">
        <v>2</v>
      </c>
      <c r="B68" s="1">
        <v>0</v>
      </c>
      <c r="D68" s="1" t="s">
        <v>8</v>
      </c>
      <c r="E68" s="1">
        <v>1.56</v>
      </c>
    </row>
    <row r="69" spans="1:5" x14ac:dyDescent="0.25">
      <c r="A69" s="1" t="s">
        <v>3</v>
      </c>
      <c r="B69" s="1">
        <v>0</v>
      </c>
      <c r="D69" s="1" t="s">
        <v>9</v>
      </c>
      <c r="E69" s="1">
        <v>6.34</v>
      </c>
    </row>
    <row r="70" spans="1:5" x14ac:dyDescent="0.25">
      <c r="A70" s="1" t="s">
        <v>11</v>
      </c>
      <c r="B70" s="1">
        <f>1.4*B66</f>
        <v>16.223199999999999</v>
      </c>
      <c r="D70" s="1" t="s">
        <v>15</v>
      </c>
      <c r="E70" s="1">
        <f>ABS(1.4*E66)</f>
        <v>0</v>
      </c>
    </row>
    <row r="71" spans="1:5" x14ac:dyDescent="0.25">
      <c r="A71" s="1" t="s">
        <v>12</v>
      </c>
      <c r="B71" s="1">
        <f>1.4*B66+1.7*B67</f>
        <v>18.569199999999999</v>
      </c>
      <c r="D71" s="1" t="s">
        <v>16</v>
      </c>
      <c r="E71" s="1">
        <f>ABS(1.4*E66+1.7*E67)</f>
        <v>0</v>
      </c>
    </row>
    <row r="72" spans="1:5" x14ac:dyDescent="0.25">
      <c r="A72" s="1" t="s">
        <v>13</v>
      </c>
      <c r="B72" s="1">
        <f>0.9*B66+1.3*B68</f>
        <v>10.4292</v>
      </c>
      <c r="D72" s="1" t="s">
        <v>17</v>
      </c>
      <c r="E72" s="1">
        <f>ABS(0.9*E66+1.3*E68)</f>
        <v>2.028</v>
      </c>
    </row>
    <row r="73" spans="1:5" x14ac:dyDescent="0.25">
      <c r="A73" s="1" t="s">
        <v>14</v>
      </c>
      <c r="B73" s="1">
        <f>0.9*B66+1.43*B69</f>
        <v>10.4292</v>
      </c>
      <c r="D73" s="1" t="s">
        <v>18</v>
      </c>
      <c r="E73" s="1">
        <f>ABS(0.9*E66+1.43*E69)</f>
        <v>9.0662000000000003</v>
      </c>
    </row>
    <row r="74" spans="1:5" x14ac:dyDescent="0.25">
      <c r="A74" s="1" t="s">
        <v>38</v>
      </c>
      <c r="B74" s="1">
        <f>0.75*(1.4*B66+1.7*B67+1.7*B68)</f>
        <v>13.9269</v>
      </c>
      <c r="D74" s="1" t="s">
        <v>40</v>
      </c>
      <c r="E74" s="1">
        <f>ABS(0.75*(1.4*E66+1.7*E67+1.7*E68))</f>
        <v>1.9890000000000001</v>
      </c>
    </row>
    <row r="75" spans="1:5" x14ac:dyDescent="0.25">
      <c r="A75" s="1" t="s">
        <v>39</v>
      </c>
      <c r="B75" s="1">
        <f>0.75*(1.4*B66+1.7*B67+1.87*B69)</f>
        <v>13.9269</v>
      </c>
      <c r="D75" s="1" t="s">
        <v>41</v>
      </c>
      <c r="E75" s="1">
        <f>ABS(0.75*(1.4*E66+1.7*E67+1.87*E69))</f>
        <v>8.8918499999999998</v>
      </c>
    </row>
    <row r="77" spans="1:5" x14ac:dyDescent="0.25">
      <c r="A77" s="1" t="s">
        <v>4</v>
      </c>
      <c r="B77" s="1">
        <f>MAX(B70,B71,B72,B73,B74,B75)</f>
        <v>18.569199999999999</v>
      </c>
      <c r="D77" s="1" t="s">
        <v>10</v>
      </c>
      <c r="E77" s="1">
        <f>MAX(E70:E75)</f>
        <v>9.0662000000000003</v>
      </c>
    </row>
    <row r="78" spans="1:5" x14ac:dyDescent="0.25">
      <c r="A78" s="1" t="s">
        <v>5</v>
      </c>
      <c r="B78" s="1">
        <f>MIN(B70,B71,B72,B73,B74,B75)</f>
        <v>10.4292</v>
      </c>
    </row>
    <row r="80" spans="1:5" x14ac:dyDescent="0.25">
      <c r="A80" s="18" t="s">
        <v>24</v>
      </c>
      <c r="B80" s="18"/>
      <c r="C80" s="18"/>
      <c r="D80" s="18"/>
      <c r="E80" s="18"/>
    </row>
    <row r="81" spans="1:5" x14ac:dyDescent="0.25">
      <c r="A81" s="1" t="s">
        <v>0</v>
      </c>
      <c r="B81" s="1">
        <v>-23.56</v>
      </c>
      <c r="D81" s="1" t="s">
        <v>6</v>
      </c>
      <c r="E81" s="1">
        <v>9.27</v>
      </c>
    </row>
    <row r="82" spans="1:5" x14ac:dyDescent="0.25">
      <c r="A82" s="1" t="s">
        <v>1</v>
      </c>
      <c r="B82" s="1">
        <v>-2.91</v>
      </c>
      <c r="D82" s="1" t="s">
        <v>7</v>
      </c>
      <c r="E82" s="1">
        <v>1.1299999999999999</v>
      </c>
    </row>
    <row r="83" spans="1:5" x14ac:dyDescent="0.25">
      <c r="A83" s="1" t="s">
        <v>2</v>
      </c>
      <c r="B83" s="1">
        <v>-11.82</v>
      </c>
      <c r="D83" s="1" t="s">
        <v>8</v>
      </c>
      <c r="E83" s="1">
        <v>1.56</v>
      </c>
    </row>
    <row r="84" spans="1:5" x14ac:dyDescent="0.25">
      <c r="A84" s="1" t="s">
        <v>3</v>
      </c>
      <c r="B84" s="1">
        <v>-47.95</v>
      </c>
      <c r="D84" s="1" t="s">
        <v>9</v>
      </c>
      <c r="E84" s="1">
        <v>6.34</v>
      </c>
    </row>
    <row r="85" spans="1:5" x14ac:dyDescent="0.25">
      <c r="A85" s="1" t="s">
        <v>11</v>
      </c>
      <c r="B85" s="1">
        <f>1.4*B81</f>
        <v>-32.983999999999995</v>
      </c>
      <c r="D85" s="1" t="s">
        <v>15</v>
      </c>
      <c r="E85" s="1">
        <f>ABS(1.4*E81)</f>
        <v>12.977999999999998</v>
      </c>
    </row>
    <row r="86" spans="1:5" x14ac:dyDescent="0.25">
      <c r="A86" s="1" t="s">
        <v>12</v>
      </c>
      <c r="B86" s="1">
        <f>1.4*B81+1.7*B82</f>
        <v>-37.930999999999997</v>
      </c>
      <c r="D86" s="1" t="s">
        <v>16</v>
      </c>
      <c r="E86" s="1">
        <f>ABS(1.4*E81+1.7*E82)</f>
        <v>14.898999999999997</v>
      </c>
    </row>
    <row r="87" spans="1:5" x14ac:dyDescent="0.25">
      <c r="A87" s="1" t="s">
        <v>13</v>
      </c>
      <c r="B87" s="1">
        <f>0.9*B81+1.3*B83</f>
        <v>-36.57</v>
      </c>
      <c r="D87" s="1" t="s">
        <v>17</v>
      </c>
      <c r="E87" s="1">
        <f>ABS(0.9*E81+1.3*E83)</f>
        <v>10.371</v>
      </c>
    </row>
    <row r="88" spans="1:5" x14ac:dyDescent="0.25">
      <c r="A88" s="1" t="s">
        <v>14</v>
      </c>
      <c r="B88" s="1">
        <f>0.9*B81+1.43*B84</f>
        <v>-89.772500000000008</v>
      </c>
      <c r="D88" s="1" t="s">
        <v>18</v>
      </c>
      <c r="E88" s="1">
        <f>ABS(0.9*E81+1.43*E84)</f>
        <v>17.409199999999998</v>
      </c>
    </row>
    <row r="89" spans="1:5" x14ac:dyDescent="0.25">
      <c r="A89" s="1" t="s">
        <v>38</v>
      </c>
      <c r="B89" s="1">
        <f>0.75*(1.4*B81+1.7*B82+1.7*B83)</f>
        <v>-43.518749999999997</v>
      </c>
      <c r="D89" s="1" t="s">
        <v>40</v>
      </c>
      <c r="E89" s="1">
        <f>ABS(0.75*(1.4*E81+1.7*E82+1.7*E83))</f>
        <v>13.163249999999998</v>
      </c>
    </row>
    <row r="90" spans="1:5" x14ac:dyDescent="0.25">
      <c r="A90" s="1" t="s">
        <v>39</v>
      </c>
      <c r="B90" s="1">
        <f>0.75*(1.4*B81+1.7*B82+1.87*B84)</f>
        <v>-95.698125000000005</v>
      </c>
      <c r="D90" s="1" t="s">
        <v>41</v>
      </c>
      <c r="E90" s="1">
        <f>ABS(0.75*(1.4*E81+1.7*E82+1.87*E84))</f>
        <v>20.066099999999999</v>
      </c>
    </row>
    <row r="92" spans="1:5" x14ac:dyDescent="0.25">
      <c r="A92" s="1" t="s">
        <v>4</v>
      </c>
      <c r="B92" s="1">
        <f>MAX(B85,B86,B87,B88,B89,B90)</f>
        <v>-32.983999999999995</v>
      </c>
      <c r="D92" s="1" t="s">
        <v>10</v>
      </c>
      <c r="E92" s="1">
        <f>MAX(E85:E90)</f>
        <v>20.066099999999999</v>
      </c>
    </row>
    <row r="93" spans="1:5" x14ac:dyDescent="0.25">
      <c r="A93" s="1" t="s">
        <v>5</v>
      </c>
      <c r="B93" s="1">
        <f>MIN(B85,B86,B87,B88,B89,B90)</f>
        <v>-95.698125000000005</v>
      </c>
    </row>
    <row r="95" spans="1:5" ht="15.75" x14ac:dyDescent="0.25">
      <c r="A95" s="17" t="s">
        <v>22</v>
      </c>
      <c r="B95" s="17"/>
      <c r="C95" s="17"/>
      <c r="D95" s="17"/>
      <c r="E95" s="17"/>
    </row>
    <row r="97" spans="1:5" x14ac:dyDescent="0.25">
      <c r="A97" s="18" t="s">
        <v>23</v>
      </c>
      <c r="B97" s="18"/>
      <c r="C97" s="18"/>
      <c r="D97" s="18"/>
      <c r="E97" s="18"/>
    </row>
    <row r="98" spans="1:5" x14ac:dyDescent="0.25">
      <c r="A98" s="1" t="s">
        <v>0</v>
      </c>
      <c r="B98" s="1">
        <v>-27.82</v>
      </c>
      <c r="D98" s="1" t="s">
        <v>6</v>
      </c>
      <c r="E98" s="1">
        <v>-9.91</v>
      </c>
    </row>
    <row r="99" spans="1:5" x14ac:dyDescent="0.25">
      <c r="A99" s="1" t="s">
        <v>1</v>
      </c>
      <c r="B99" s="1">
        <v>-3.89</v>
      </c>
      <c r="D99" s="1" t="s">
        <v>7</v>
      </c>
      <c r="E99" s="1">
        <v>-1.4</v>
      </c>
    </row>
    <row r="100" spans="1:5" x14ac:dyDescent="0.25">
      <c r="A100" s="1" t="s">
        <v>2</v>
      </c>
      <c r="B100" s="1">
        <v>10.56</v>
      </c>
      <c r="D100" s="1" t="s">
        <v>8</v>
      </c>
      <c r="E100" s="1">
        <v>1.23</v>
      </c>
    </row>
    <row r="101" spans="1:5" x14ac:dyDescent="0.25">
      <c r="A101" s="1" t="s">
        <v>3</v>
      </c>
      <c r="B101" s="1">
        <v>42.89</v>
      </c>
      <c r="D101" s="1" t="s">
        <v>9</v>
      </c>
      <c r="E101" s="1">
        <v>5.01</v>
      </c>
    </row>
    <row r="102" spans="1:5" x14ac:dyDescent="0.25">
      <c r="A102" s="1" t="s">
        <v>11</v>
      </c>
      <c r="B102" s="1">
        <f>1.4*B98</f>
        <v>-38.948</v>
      </c>
      <c r="D102" s="1" t="s">
        <v>15</v>
      </c>
      <c r="E102" s="1">
        <f>ABS(1.4*E98)</f>
        <v>13.873999999999999</v>
      </c>
    </row>
    <row r="103" spans="1:5" x14ac:dyDescent="0.25">
      <c r="A103" s="1" t="s">
        <v>12</v>
      </c>
      <c r="B103" s="1">
        <f>1.4*B98+1.7*B99</f>
        <v>-45.561</v>
      </c>
      <c r="D103" s="1" t="s">
        <v>16</v>
      </c>
      <c r="E103" s="1">
        <f>ABS(1.4*E98+1.7*E99)</f>
        <v>16.253999999999998</v>
      </c>
    </row>
    <row r="104" spans="1:5" x14ac:dyDescent="0.25">
      <c r="A104" s="1" t="s">
        <v>13</v>
      </c>
      <c r="B104" s="1">
        <f>0.9*B98+1.3*B100</f>
        <v>-11.309999999999999</v>
      </c>
      <c r="D104" s="1" t="s">
        <v>17</v>
      </c>
      <c r="E104" s="1">
        <f>ABS(0.9*E98+1.3*E100)</f>
        <v>7.32</v>
      </c>
    </row>
    <row r="105" spans="1:5" x14ac:dyDescent="0.25">
      <c r="A105" s="1" t="s">
        <v>14</v>
      </c>
      <c r="B105" s="1">
        <f>0.9*B98+1.43*B101</f>
        <v>36.294699999999992</v>
      </c>
      <c r="D105" s="1" t="s">
        <v>18</v>
      </c>
      <c r="E105" s="1">
        <f>ABS(0.9*E98+1.43*E101)</f>
        <v>1.7547000000000015</v>
      </c>
    </row>
    <row r="106" spans="1:5" x14ac:dyDescent="0.25">
      <c r="A106" s="1" t="s">
        <v>38</v>
      </c>
      <c r="B106" s="1">
        <f>0.75*(1.4*B98+1.7*B99+1.7*B100)</f>
        <v>-20.70675</v>
      </c>
      <c r="D106" s="1" t="s">
        <v>40</v>
      </c>
      <c r="E106" s="1">
        <f>ABS(0.75*(1.4*E98+1.7*E99+1.7*E100))</f>
        <v>10.622249999999999</v>
      </c>
    </row>
    <row r="107" spans="1:5" x14ac:dyDescent="0.25">
      <c r="A107" s="1" t="s">
        <v>39</v>
      </c>
      <c r="B107" s="1">
        <f>0.75*(1.4*B98+1.7*B99+1.87*B101)</f>
        <v>25.982475000000001</v>
      </c>
      <c r="D107" s="1" t="s">
        <v>41</v>
      </c>
      <c r="E107" s="1">
        <f>ABS(0.75*(1.4*E98+1.7*E99+1.87*E101))</f>
        <v>5.163974999999998</v>
      </c>
    </row>
    <row r="109" spans="1:5" x14ac:dyDescent="0.25">
      <c r="A109" s="1" t="s">
        <v>4</v>
      </c>
      <c r="B109" s="1">
        <f>MAX(B102,B103,B104,B105,B106,B107)</f>
        <v>36.294699999999992</v>
      </c>
      <c r="D109" s="1" t="s">
        <v>10</v>
      </c>
      <c r="E109" s="1">
        <f>MAX(E102:E107)</f>
        <v>16.253999999999998</v>
      </c>
    </row>
    <row r="110" spans="1:5" x14ac:dyDescent="0.25">
      <c r="A110" s="1" t="s">
        <v>5</v>
      </c>
      <c r="B110" s="1">
        <f>MIN(B102,B103,B104,B105,B106,B107)</f>
        <v>-45.561</v>
      </c>
    </row>
    <row r="112" spans="1:5" x14ac:dyDescent="0.25">
      <c r="A112" s="18" t="s">
        <v>19</v>
      </c>
      <c r="B112" s="18"/>
      <c r="C112" s="18"/>
      <c r="D112" s="18"/>
      <c r="E112" s="18"/>
    </row>
    <row r="113" spans="1:5" x14ac:dyDescent="0.25">
      <c r="A113" s="1" t="s">
        <v>0</v>
      </c>
      <c r="B113" s="1">
        <f>14089/1000</f>
        <v>14.089</v>
      </c>
      <c r="D113" s="1" t="s">
        <v>6</v>
      </c>
      <c r="E113" s="1">
        <v>0</v>
      </c>
    </row>
    <row r="114" spans="1:5" x14ac:dyDescent="0.25">
      <c r="A114" s="1" t="s">
        <v>1</v>
      </c>
      <c r="B114" s="1">
        <v>2</v>
      </c>
      <c r="D114" s="1" t="s">
        <v>7</v>
      </c>
      <c r="E114" s="1">
        <v>0</v>
      </c>
    </row>
    <row r="115" spans="1:5" x14ac:dyDescent="0.25">
      <c r="A115" s="1" t="s">
        <v>2</v>
      </c>
      <c r="B115" s="1">
        <v>0</v>
      </c>
      <c r="D115" s="1" t="s">
        <v>8</v>
      </c>
      <c r="E115" s="1">
        <v>1.23</v>
      </c>
    </row>
    <row r="116" spans="1:5" x14ac:dyDescent="0.25">
      <c r="A116" s="1" t="s">
        <v>3</v>
      </c>
      <c r="B116" s="1">
        <v>0</v>
      </c>
      <c r="D116" s="1" t="s">
        <v>9</v>
      </c>
      <c r="E116" s="1">
        <v>5.01</v>
      </c>
    </row>
    <row r="117" spans="1:5" x14ac:dyDescent="0.25">
      <c r="A117" s="1" t="s">
        <v>11</v>
      </c>
      <c r="B117" s="1">
        <f>1.4*B113</f>
        <v>19.724599999999999</v>
      </c>
      <c r="D117" s="1" t="s">
        <v>15</v>
      </c>
      <c r="E117" s="1">
        <f>ABS(1.4*E113)</f>
        <v>0</v>
      </c>
    </row>
    <row r="118" spans="1:5" x14ac:dyDescent="0.25">
      <c r="A118" s="1" t="s">
        <v>12</v>
      </c>
      <c r="B118" s="1">
        <f>1.4*B113+1.7*B114</f>
        <v>23.124599999999997</v>
      </c>
      <c r="D118" s="1" t="s">
        <v>16</v>
      </c>
      <c r="E118" s="1">
        <f>ABS(1.4*E113+1.7*E114)</f>
        <v>0</v>
      </c>
    </row>
    <row r="119" spans="1:5" x14ac:dyDescent="0.25">
      <c r="A119" s="1" t="s">
        <v>13</v>
      </c>
      <c r="B119" s="1">
        <f>0.9*B113+1.3*B115</f>
        <v>12.680100000000001</v>
      </c>
      <c r="D119" s="1" t="s">
        <v>17</v>
      </c>
      <c r="E119" s="1">
        <f>ABS(0.9*E113+1.3*E115)</f>
        <v>1.599</v>
      </c>
    </row>
    <row r="120" spans="1:5" x14ac:dyDescent="0.25">
      <c r="A120" s="1" t="s">
        <v>14</v>
      </c>
      <c r="B120" s="1">
        <f>0.9*B113+1.43*B116</f>
        <v>12.680100000000001</v>
      </c>
      <c r="D120" s="1" t="s">
        <v>18</v>
      </c>
      <c r="E120" s="1">
        <f>ABS(0.9*E113+1.43*E116)</f>
        <v>7.164299999999999</v>
      </c>
    </row>
    <row r="121" spans="1:5" x14ac:dyDescent="0.25">
      <c r="A121" s="1" t="s">
        <v>38</v>
      </c>
      <c r="B121" s="1">
        <f>0.75*(1.4*B113+1.7*B114+1.7*B115)</f>
        <v>17.343449999999997</v>
      </c>
      <c r="D121" s="1" t="s">
        <v>40</v>
      </c>
      <c r="E121" s="1">
        <f>ABS(0.75*(1.4*E113+1.7*E114+1.7*E115))</f>
        <v>1.5682499999999999</v>
      </c>
    </row>
    <row r="122" spans="1:5" x14ac:dyDescent="0.25">
      <c r="A122" s="1" t="s">
        <v>39</v>
      </c>
      <c r="B122" s="1">
        <f>0.75*(1.4*B113+1.7*B114+1.87*B116)</f>
        <v>17.343449999999997</v>
      </c>
      <c r="D122" s="1" t="s">
        <v>41</v>
      </c>
      <c r="E122" s="1">
        <f>ABS(0.75*(1.4*E113+1.7*E114+1.87*E116))</f>
        <v>7.0265250000000004</v>
      </c>
    </row>
    <row r="124" spans="1:5" x14ac:dyDescent="0.25">
      <c r="A124" s="1" t="s">
        <v>4</v>
      </c>
      <c r="B124" s="1">
        <f>MAX(B117,B118,B119,B120,B121,B122)</f>
        <v>23.124599999999997</v>
      </c>
      <c r="D124" s="1" t="s">
        <v>10</v>
      </c>
      <c r="E124" s="1">
        <f>MAX(E117:E122)</f>
        <v>7.164299999999999</v>
      </c>
    </row>
    <row r="125" spans="1:5" x14ac:dyDescent="0.25">
      <c r="A125" s="1" t="s">
        <v>5</v>
      </c>
      <c r="B125" s="1">
        <f>MIN(B117,B118,B119,B120,B121,B122)</f>
        <v>12.680100000000001</v>
      </c>
    </row>
    <row r="127" spans="1:5" x14ac:dyDescent="0.25">
      <c r="A127" s="18" t="s">
        <v>28</v>
      </c>
      <c r="B127" s="18"/>
      <c r="C127" s="18"/>
      <c r="D127" s="18"/>
      <c r="E127" s="18"/>
    </row>
    <row r="128" spans="1:5" x14ac:dyDescent="0.25">
      <c r="A128" s="1" t="s">
        <v>0</v>
      </c>
      <c r="B128" s="1">
        <v>-26.76</v>
      </c>
      <c r="D128" s="1" t="s">
        <v>6</v>
      </c>
      <c r="E128" s="1">
        <v>9.7799999999999994</v>
      </c>
    </row>
    <row r="129" spans="1:5" x14ac:dyDescent="0.25">
      <c r="A129" s="1" t="s">
        <v>1</v>
      </c>
      <c r="B129" s="1">
        <v>-3.75</v>
      </c>
      <c r="D129" s="1" t="s">
        <v>7</v>
      </c>
      <c r="E129" s="1">
        <v>1.38</v>
      </c>
    </row>
    <row r="130" spans="1:5" x14ac:dyDescent="0.25">
      <c r="A130" s="1" t="s">
        <v>2</v>
      </c>
      <c r="B130" s="1">
        <v>-10.41</v>
      </c>
      <c r="D130" s="1" t="s">
        <v>8</v>
      </c>
      <c r="E130" s="1">
        <v>1.23</v>
      </c>
    </row>
    <row r="131" spans="1:5" x14ac:dyDescent="0.25">
      <c r="A131" s="1" t="s">
        <v>3</v>
      </c>
      <c r="B131" s="1">
        <v>-42.28</v>
      </c>
      <c r="D131" s="1" t="s">
        <v>9</v>
      </c>
      <c r="E131" s="1">
        <v>5.01</v>
      </c>
    </row>
    <row r="132" spans="1:5" x14ac:dyDescent="0.25">
      <c r="A132" s="1" t="s">
        <v>11</v>
      </c>
      <c r="B132" s="1">
        <f>1.4*B128</f>
        <v>-37.463999999999999</v>
      </c>
      <c r="D132" s="1" t="s">
        <v>15</v>
      </c>
      <c r="E132" s="1">
        <f>ABS(1.4*E128)</f>
        <v>13.691999999999998</v>
      </c>
    </row>
    <row r="133" spans="1:5" x14ac:dyDescent="0.25">
      <c r="A133" s="1" t="s">
        <v>12</v>
      </c>
      <c r="B133" s="1">
        <f>1.4*B128+1.7*B129</f>
        <v>-43.838999999999999</v>
      </c>
      <c r="D133" s="1" t="s">
        <v>16</v>
      </c>
      <c r="E133" s="1">
        <f>ABS(1.4*E128+1.7*E129)</f>
        <v>16.037999999999997</v>
      </c>
    </row>
    <row r="134" spans="1:5" x14ac:dyDescent="0.25">
      <c r="A134" s="1" t="s">
        <v>13</v>
      </c>
      <c r="B134" s="1">
        <f>0.9*B128+1.3*B130</f>
        <v>-37.617000000000004</v>
      </c>
      <c r="D134" s="1" t="s">
        <v>17</v>
      </c>
      <c r="E134" s="1">
        <f>ABS(0.9*E128+1.3*E130)</f>
        <v>10.401</v>
      </c>
    </row>
    <row r="135" spans="1:5" x14ac:dyDescent="0.25">
      <c r="A135" s="1" t="s">
        <v>14</v>
      </c>
      <c r="B135" s="1">
        <f>0.9*B128+1.43*B131</f>
        <v>-84.544399999999996</v>
      </c>
      <c r="D135" s="1" t="s">
        <v>18</v>
      </c>
      <c r="E135" s="1">
        <f>ABS(0.9*E128+1.43*E131)</f>
        <v>15.966299999999999</v>
      </c>
    </row>
    <row r="136" spans="1:5" x14ac:dyDescent="0.25">
      <c r="A136" s="1" t="s">
        <v>38</v>
      </c>
      <c r="B136" s="1">
        <f>0.75*(1.4*B128+1.7*B129+1.7*B130)</f>
        <v>-46.152000000000001</v>
      </c>
      <c r="D136" s="1" t="s">
        <v>40</v>
      </c>
      <c r="E136" s="1">
        <f>ABS(0.75*(1.4*E128+1.7*E129+1.7*E130))</f>
        <v>13.596749999999998</v>
      </c>
    </row>
    <row r="137" spans="1:5" x14ac:dyDescent="0.25">
      <c r="A137" s="1" t="s">
        <v>39</v>
      </c>
      <c r="B137" s="1">
        <f>0.75*(1.4*B128+1.7*B129+1.87*B131)</f>
        <v>-92.176950000000005</v>
      </c>
      <c r="D137" s="1" t="s">
        <v>41</v>
      </c>
      <c r="E137" s="1">
        <f>ABS(0.75*(1.4*E128+1.7*E129+1.87*E131))</f>
        <v>19.055024999999997</v>
      </c>
    </row>
    <row r="139" spans="1:5" x14ac:dyDescent="0.25">
      <c r="A139" s="1" t="s">
        <v>4</v>
      </c>
      <c r="B139" s="1">
        <f>MAX(B132,B133,B134,B135,B136,B137)</f>
        <v>-37.463999999999999</v>
      </c>
      <c r="D139" s="1" t="s">
        <v>10</v>
      </c>
      <c r="E139" s="1">
        <f>MAX(E132:E137)</f>
        <v>19.055024999999997</v>
      </c>
    </row>
    <row r="140" spans="1:5" x14ac:dyDescent="0.25">
      <c r="A140" s="1" t="s">
        <v>5</v>
      </c>
      <c r="B140" s="1">
        <f>MIN(B132,B133,B134,B135,B136,B137)</f>
        <v>-92.176950000000005</v>
      </c>
    </row>
    <row r="142" spans="1:5" ht="15.75" x14ac:dyDescent="0.25">
      <c r="A142" s="17" t="s">
        <v>30</v>
      </c>
      <c r="B142" s="17"/>
      <c r="C142" s="17"/>
      <c r="D142" s="17"/>
      <c r="E142" s="17"/>
    </row>
    <row r="144" spans="1:5" x14ac:dyDescent="0.25">
      <c r="A144" s="18" t="s">
        <v>29</v>
      </c>
      <c r="B144" s="18"/>
      <c r="C144" s="18"/>
      <c r="D144" s="18"/>
      <c r="E144" s="18"/>
    </row>
    <row r="145" spans="1:5" x14ac:dyDescent="0.25">
      <c r="A145" s="1" t="s">
        <v>0</v>
      </c>
      <c r="B145" s="1">
        <v>-12.78</v>
      </c>
      <c r="D145" s="1" t="s">
        <v>6</v>
      </c>
      <c r="E145" s="1">
        <v>-5.94</v>
      </c>
    </row>
    <row r="146" spans="1:5" x14ac:dyDescent="0.25">
      <c r="A146" s="1" t="s">
        <v>1</v>
      </c>
      <c r="B146" s="1">
        <v>-1.65</v>
      </c>
      <c r="D146" s="1" t="s">
        <v>7</v>
      </c>
      <c r="E146" s="1">
        <v>-0.75</v>
      </c>
    </row>
    <row r="147" spans="1:5" x14ac:dyDescent="0.25">
      <c r="A147" s="1" t="s">
        <v>2</v>
      </c>
      <c r="B147" s="1">
        <v>14.48</v>
      </c>
      <c r="D147" s="1" t="s">
        <v>8</v>
      </c>
      <c r="E147" s="1">
        <v>2.48</v>
      </c>
    </row>
    <row r="148" spans="1:5" x14ac:dyDescent="0.25">
      <c r="A148" s="1" t="s">
        <v>3</v>
      </c>
      <c r="B148" s="1">
        <v>58.5</v>
      </c>
      <c r="D148" s="1" t="s">
        <v>9</v>
      </c>
      <c r="E148" s="1">
        <v>10.02</v>
      </c>
    </row>
    <row r="149" spans="1:5" x14ac:dyDescent="0.25">
      <c r="A149" s="1" t="s">
        <v>11</v>
      </c>
      <c r="B149" s="1">
        <f>1.4*B145</f>
        <v>-17.891999999999999</v>
      </c>
      <c r="D149" s="1" t="s">
        <v>15</v>
      </c>
      <c r="E149" s="1">
        <f>ABS(1.4*E145)</f>
        <v>8.3160000000000007</v>
      </c>
    </row>
    <row r="150" spans="1:5" x14ac:dyDescent="0.25">
      <c r="A150" s="1" t="s">
        <v>12</v>
      </c>
      <c r="B150" s="1">
        <f>1.4*B145+1.7*B146</f>
        <v>-20.696999999999999</v>
      </c>
      <c r="D150" s="1" t="s">
        <v>16</v>
      </c>
      <c r="E150" s="1">
        <f>ABS(1.4*E145+1.7*E146)</f>
        <v>9.5910000000000011</v>
      </c>
    </row>
    <row r="151" spans="1:5" x14ac:dyDescent="0.25">
      <c r="A151" s="1" t="s">
        <v>13</v>
      </c>
      <c r="B151" s="1">
        <f>0.9*B145+1.3*B147</f>
        <v>7.3220000000000027</v>
      </c>
      <c r="D151" s="1" t="s">
        <v>17</v>
      </c>
      <c r="E151" s="1">
        <f>ABS(0.9*E145+1.3*E147)</f>
        <v>2.1219999999999999</v>
      </c>
    </row>
    <row r="152" spans="1:5" x14ac:dyDescent="0.25">
      <c r="A152" s="1" t="s">
        <v>14</v>
      </c>
      <c r="B152" s="1">
        <f>0.9*B145+1.43*B148</f>
        <v>72.153000000000006</v>
      </c>
      <c r="D152" s="1" t="s">
        <v>18</v>
      </c>
      <c r="E152" s="1">
        <f>ABS(0.9*E145+1.43*E148)</f>
        <v>8.9825999999999979</v>
      </c>
    </row>
    <row r="153" spans="1:5" x14ac:dyDescent="0.25">
      <c r="A153" s="1" t="s">
        <v>38</v>
      </c>
      <c r="B153" s="1">
        <f>0.75*(1.4*B145+1.7*B146+1.7*B147)</f>
        <v>2.9392500000000004</v>
      </c>
      <c r="D153" s="1" t="s">
        <v>40</v>
      </c>
      <c r="E153" s="1">
        <f>ABS(0.75*(1.4*E145+1.7*E146+1.7*E147))</f>
        <v>4.0312500000000009</v>
      </c>
    </row>
    <row r="154" spans="1:5" x14ac:dyDescent="0.25">
      <c r="A154" s="1" t="s">
        <v>39</v>
      </c>
      <c r="B154" s="1">
        <f>0.75*(1.4*B145+1.7*B146+1.87*B148)</f>
        <v>66.523500000000013</v>
      </c>
      <c r="D154" s="1" t="s">
        <v>41</v>
      </c>
      <c r="E154" s="1">
        <f>ABS(0.75*(1.4*E145+1.7*E146+1.87*E148))</f>
        <v>6.8597999999999999</v>
      </c>
    </row>
    <row r="156" spans="1:5" x14ac:dyDescent="0.25">
      <c r="A156" s="1" t="s">
        <v>4</v>
      </c>
      <c r="B156" s="1">
        <f>MAX(B149,B150,B151,B152,B153,B154)</f>
        <v>72.153000000000006</v>
      </c>
      <c r="D156" s="1" t="s">
        <v>10</v>
      </c>
      <c r="E156" s="1">
        <f>MAX(E149:E154)</f>
        <v>9.5910000000000011</v>
      </c>
    </row>
    <row r="157" spans="1:5" x14ac:dyDescent="0.25">
      <c r="A157" s="1" t="s">
        <v>5</v>
      </c>
      <c r="B157" s="1">
        <f>MIN(B149,B150,B151,B152,B153,B154)</f>
        <v>-20.696999999999999</v>
      </c>
    </row>
    <row r="159" spans="1:5" x14ac:dyDescent="0.25">
      <c r="A159" s="18" t="s">
        <v>19</v>
      </c>
      <c r="B159" s="18"/>
      <c r="C159" s="18"/>
      <c r="D159" s="18"/>
      <c r="E159" s="18"/>
    </row>
    <row r="160" spans="1:5" x14ac:dyDescent="0.25">
      <c r="A160" s="1" t="s">
        <v>0</v>
      </c>
      <c r="B160" s="1">
        <f>5591/1000</f>
        <v>5.5910000000000002</v>
      </c>
      <c r="D160" s="1" t="s">
        <v>6</v>
      </c>
      <c r="E160" s="1">
        <v>0</v>
      </c>
    </row>
    <row r="161" spans="1:5" x14ac:dyDescent="0.25">
      <c r="A161" s="1" t="s">
        <v>1</v>
      </c>
      <c r="B161" s="1">
        <v>0.68</v>
      </c>
      <c r="D161" s="1" t="s">
        <v>7</v>
      </c>
      <c r="E161" s="1">
        <v>0</v>
      </c>
    </row>
    <row r="162" spans="1:5" x14ac:dyDescent="0.25">
      <c r="A162" s="1" t="s">
        <v>2</v>
      </c>
      <c r="B162" s="1">
        <v>0</v>
      </c>
      <c r="D162" s="1" t="s">
        <v>8</v>
      </c>
      <c r="E162" s="1">
        <v>2.48</v>
      </c>
    </row>
    <row r="163" spans="1:5" x14ac:dyDescent="0.25">
      <c r="A163" s="1" t="s">
        <v>3</v>
      </c>
      <c r="B163" s="1">
        <v>0</v>
      </c>
      <c r="D163" s="1" t="s">
        <v>9</v>
      </c>
      <c r="E163" s="1">
        <v>10.02</v>
      </c>
    </row>
    <row r="164" spans="1:5" x14ac:dyDescent="0.25">
      <c r="A164" s="1" t="s">
        <v>11</v>
      </c>
      <c r="B164" s="1">
        <f>1.4*B160</f>
        <v>7.8273999999999999</v>
      </c>
      <c r="D164" s="1" t="s">
        <v>15</v>
      </c>
      <c r="E164" s="1">
        <f>ABS(1.4*E160)</f>
        <v>0</v>
      </c>
    </row>
    <row r="165" spans="1:5" x14ac:dyDescent="0.25">
      <c r="A165" s="1" t="s">
        <v>12</v>
      </c>
      <c r="B165" s="1">
        <f>1.4*B160+1.7*B161</f>
        <v>8.9833999999999996</v>
      </c>
      <c r="D165" s="1" t="s">
        <v>16</v>
      </c>
      <c r="E165" s="1">
        <f>ABS(1.4*E160+1.7*E161)</f>
        <v>0</v>
      </c>
    </row>
    <row r="166" spans="1:5" x14ac:dyDescent="0.25">
      <c r="A166" s="1" t="s">
        <v>13</v>
      </c>
      <c r="B166" s="1">
        <f>0.9*B160+1.3*B162</f>
        <v>5.0319000000000003</v>
      </c>
      <c r="D166" s="1" t="s">
        <v>17</v>
      </c>
      <c r="E166" s="1">
        <f>ABS(0.9*E160+1.3*E162)</f>
        <v>3.2240000000000002</v>
      </c>
    </row>
    <row r="167" spans="1:5" x14ac:dyDescent="0.25">
      <c r="A167" s="1" t="s">
        <v>14</v>
      </c>
      <c r="B167" s="1">
        <f>0.9*B160+1.43*B163</f>
        <v>5.0319000000000003</v>
      </c>
      <c r="D167" s="1" t="s">
        <v>18</v>
      </c>
      <c r="E167" s="1">
        <f>ABS(0.9*E160+1.43*E163)</f>
        <v>14.328599999999998</v>
      </c>
    </row>
    <row r="168" spans="1:5" x14ac:dyDescent="0.25">
      <c r="A168" s="1" t="s">
        <v>38</v>
      </c>
      <c r="B168" s="1">
        <f>0.75*(1.4*B160+1.7*B161+1.7*B162)</f>
        <v>6.7375499999999997</v>
      </c>
      <c r="D168" s="1" t="s">
        <v>40</v>
      </c>
      <c r="E168" s="1">
        <f>ABS(0.75*(1.4*E160+1.7*E161+1.7*E162))</f>
        <v>3.1619999999999999</v>
      </c>
    </row>
    <row r="169" spans="1:5" x14ac:dyDescent="0.25">
      <c r="A169" s="1" t="s">
        <v>39</v>
      </c>
      <c r="B169" s="1">
        <f>0.75*(1.4*B160+1.7*B161+1.87*B163)</f>
        <v>6.7375499999999997</v>
      </c>
      <c r="D169" s="1" t="s">
        <v>41</v>
      </c>
      <c r="E169" s="1">
        <f>ABS(0.75*(1.4*E160+1.7*E161+1.87*E163))</f>
        <v>14.053050000000001</v>
      </c>
    </row>
    <row r="171" spans="1:5" x14ac:dyDescent="0.25">
      <c r="A171" s="1" t="s">
        <v>4</v>
      </c>
      <c r="B171" s="1">
        <f>MAX(B164,B165,B166,B167,B168,B169)</f>
        <v>8.9833999999999996</v>
      </c>
      <c r="D171" s="1" t="s">
        <v>10</v>
      </c>
      <c r="E171" s="1">
        <f>MAX(E164:E169)</f>
        <v>14.328599999999998</v>
      </c>
    </row>
    <row r="172" spans="1:5" x14ac:dyDescent="0.25">
      <c r="A172" s="1" t="s">
        <v>5</v>
      </c>
      <c r="B172" s="1">
        <f>MIN(B164,B165,B166,B167,B168,B169)</f>
        <v>5.0319000000000003</v>
      </c>
    </row>
    <row r="174" spans="1:5" x14ac:dyDescent="0.25">
      <c r="A174" s="18" t="s">
        <v>31</v>
      </c>
      <c r="B174" s="18"/>
      <c r="C174" s="18"/>
      <c r="D174" s="18"/>
      <c r="E174" s="18"/>
    </row>
    <row r="175" spans="1:5" x14ac:dyDescent="0.25">
      <c r="A175" s="1" t="s">
        <v>0</v>
      </c>
      <c r="B175" s="1">
        <v>-10.55</v>
      </c>
      <c r="D175" s="1" t="s">
        <v>6</v>
      </c>
      <c r="E175" s="1">
        <v>5.57</v>
      </c>
    </row>
    <row r="176" spans="1:5" x14ac:dyDescent="0.25">
      <c r="A176" s="1" t="s">
        <v>1</v>
      </c>
      <c r="B176" s="1">
        <v>-1.31</v>
      </c>
      <c r="D176" s="1" t="s">
        <v>7</v>
      </c>
      <c r="E176" s="1">
        <v>0.69</v>
      </c>
    </row>
    <row r="177" spans="1:5" x14ac:dyDescent="0.25">
      <c r="A177" s="1" t="s">
        <v>2</v>
      </c>
      <c r="B177" s="1">
        <v>-15.23</v>
      </c>
      <c r="D177" s="1" t="s">
        <v>8</v>
      </c>
      <c r="E177" s="1">
        <v>2.48</v>
      </c>
    </row>
    <row r="178" spans="1:5" x14ac:dyDescent="0.25">
      <c r="A178" s="1" t="s">
        <v>3</v>
      </c>
      <c r="B178" s="1">
        <v>-61.75</v>
      </c>
      <c r="D178" s="1" t="s">
        <v>9</v>
      </c>
      <c r="E178" s="1">
        <v>10.02</v>
      </c>
    </row>
    <row r="179" spans="1:5" x14ac:dyDescent="0.25">
      <c r="A179" s="1" t="s">
        <v>11</v>
      </c>
      <c r="B179" s="1">
        <f>1.4*B175</f>
        <v>-14.77</v>
      </c>
      <c r="D179" s="1" t="s">
        <v>15</v>
      </c>
      <c r="E179" s="1">
        <f>ABS(1.4*E175)</f>
        <v>7.798</v>
      </c>
    </row>
    <row r="180" spans="1:5" x14ac:dyDescent="0.25">
      <c r="A180" s="1" t="s">
        <v>12</v>
      </c>
      <c r="B180" s="1">
        <f>1.4*B175+1.7*B176</f>
        <v>-16.997</v>
      </c>
      <c r="D180" s="1" t="s">
        <v>16</v>
      </c>
      <c r="E180" s="1">
        <f>ABS(1.4*E175+1.7*E176)</f>
        <v>8.9710000000000001</v>
      </c>
    </row>
    <row r="181" spans="1:5" x14ac:dyDescent="0.25">
      <c r="A181" s="1" t="s">
        <v>13</v>
      </c>
      <c r="B181" s="1">
        <f>0.9*B175+1.3*B177</f>
        <v>-29.294</v>
      </c>
      <c r="D181" s="1" t="s">
        <v>17</v>
      </c>
      <c r="E181" s="1">
        <f>ABS(0.9*E175+1.3*E177)</f>
        <v>8.2370000000000019</v>
      </c>
    </row>
    <row r="182" spans="1:5" x14ac:dyDescent="0.25">
      <c r="A182" s="1" t="s">
        <v>14</v>
      </c>
      <c r="B182" s="1">
        <f>0.9*B175+1.43*B178</f>
        <v>-97.797499999999999</v>
      </c>
      <c r="D182" s="1" t="s">
        <v>18</v>
      </c>
      <c r="E182" s="1">
        <f>ABS(0.9*E175+1.43*E178)</f>
        <v>19.3416</v>
      </c>
    </row>
    <row r="183" spans="1:5" x14ac:dyDescent="0.25">
      <c r="A183" s="1" t="s">
        <v>38</v>
      </c>
      <c r="B183" s="1">
        <f>0.75*(1.4*B175+1.7*B176+1.7*B177)</f>
        <v>-32.166000000000004</v>
      </c>
      <c r="D183" s="1" t="s">
        <v>40</v>
      </c>
      <c r="E183" s="1">
        <f>ABS(0.75*(1.4*E175+1.7*E176+1.7*E177))</f>
        <v>9.8902500000000018</v>
      </c>
    </row>
    <row r="184" spans="1:5" x14ac:dyDescent="0.25">
      <c r="A184" s="1" t="s">
        <v>39</v>
      </c>
      <c r="B184" s="1">
        <f>0.75*(1.4*B175+1.7*B176+1.87*B178)</f>
        <v>-99.352125000000001</v>
      </c>
      <c r="D184" s="1" t="s">
        <v>41</v>
      </c>
      <c r="E184" s="1">
        <f>ABS(0.75*(1.4*E175+1.7*E176+1.87*E178))</f>
        <v>20.781300000000002</v>
      </c>
    </row>
    <row r="186" spans="1:5" x14ac:dyDescent="0.25">
      <c r="A186" s="1" t="s">
        <v>4</v>
      </c>
      <c r="B186" s="1">
        <f>MAX(B179,B180,B181,B182,B183,B184)</f>
        <v>-14.77</v>
      </c>
      <c r="D186" s="1" t="s">
        <v>10</v>
      </c>
      <c r="E186" s="1">
        <f>MAX(E179:E184)</f>
        <v>20.781300000000002</v>
      </c>
    </row>
    <row r="187" spans="1:5" x14ac:dyDescent="0.25">
      <c r="A187" s="1" t="s">
        <v>5</v>
      </c>
      <c r="B187" s="1">
        <f>MIN(B179,B180,B181,B182,B183,B184)</f>
        <v>-99.352125000000001</v>
      </c>
    </row>
    <row r="189" spans="1:5" ht="15.75" x14ac:dyDescent="0.25">
      <c r="A189" s="17" t="s">
        <v>32</v>
      </c>
      <c r="B189" s="17"/>
      <c r="C189" s="17"/>
      <c r="D189" s="17"/>
      <c r="E189" s="17"/>
    </row>
    <row r="191" spans="1:5" x14ac:dyDescent="0.25">
      <c r="A191" s="18" t="s">
        <v>33</v>
      </c>
      <c r="B191" s="18"/>
      <c r="C191" s="18"/>
      <c r="D191" s="18"/>
      <c r="E191" s="18"/>
    </row>
    <row r="192" spans="1:5" x14ac:dyDescent="0.25">
      <c r="A192" s="1" t="s">
        <v>0</v>
      </c>
      <c r="B192" s="1">
        <v>-18.309999999999999</v>
      </c>
      <c r="D192" s="1" t="s">
        <v>6</v>
      </c>
      <c r="E192" s="1">
        <v>-9.2899999999999991</v>
      </c>
    </row>
    <row r="193" spans="1:5" x14ac:dyDescent="0.25">
      <c r="A193" s="1" t="s">
        <v>1</v>
      </c>
      <c r="B193" s="1">
        <v>-3.52</v>
      </c>
      <c r="D193" s="1" t="s">
        <v>7</v>
      </c>
      <c r="E193" s="1">
        <v>-1.75</v>
      </c>
    </row>
    <row r="194" spans="1:5" x14ac:dyDescent="0.25">
      <c r="A194" s="1" t="s">
        <v>2</v>
      </c>
      <c r="B194" s="1">
        <v>70.290000000000006</v>
      </c>
      <c r="D194" s="1" t="s">
        <v>8</v>
      </c>
      <c r="E194" s="1">
        <v>10.119999999999999</v>
      </c>
    </row>
    <row r="195" spans="1:5" x14ac:dyDescent="0.25">
      <c r="A195" s="1" t="s">
        <v>3</v>
      </c>
      <c r="B195" s="1">
        <v>117.44</v>
      </c>
      <c r="D195" s="1" t="s">
        <v>9</v>
      </c>
      <c r="E195" s="1">
        <v>16.899999999999999</v>
      </c>
    </row>
    <row r="196" spans="1:5" x14ac:dyDescent="0.25">
      <c r="A196" s="1" t="s">
        <v>11</v>
      </c>
      <c r="B196" s="1">
        <f>1.4*B192</f>
        <v>-25.633999999999997</v>
      </c>
      <c r="D196" s="1" t="s">
        <v>15</v>
      </c>
      <c r="E196" s="1">
        <f>ABS(1.4*E192)</f>
        <v>13.005999999999998</v>
      </c>
    </row>
    <row r="197" spans="1:5" x14ac:dyDescent="0.25">
      <c r="A197" s="1" t="s">
        <v>12</v>
      </c>
      <c r="B197" s="1">
        <f>1.4*B192+1.7*B193</f>
        <v>-31.617999999999995</v>
      </c>
      <c r="D197" s="1" t="s">
        <v>16</v>
      </c>
      <c r="E197" s="1">
        <f>ABS(1.4*E192+1.7*E193)</f>
        <v>15.980999999999998</v>
      </c>
    </row>
    <row r="198" spans="1:5" x14ac:dyDescent="0.25">
      <c r="A198" s="1" t="s">
        <v>13</v>
      </c>
      <c r="B198" s="1">
        <f>0.9*B192+1.3*B194</f>
        <v>74.89800000000001</v>
      </c>
      <c r="D198" s="1" t="s">
        <v>17</v>
      </c>
      <c r="E198" s="1">
        <f>ABS(0.9*E192+1.3*E194)</f>
        <v>4.7949999999999999</v>
      </c>
    </row>
    <row r="199" spans="1:5" x14ac:dyDescent="0.25">
      <c r="A199" s="1" t="s">
        <v>14</v>
      </c>
      <c r="B199" s="1">
        <f>0.9*B192+1.43*B195</f>
        <v>151.46019999999999</v>
      </c>
      <c r="D199" s="1" t="s">
        <v>18</v>
      </c>
      <c r="E199" s="1">
        <f>ABS(0.9*E192+1.43*E195)</f>
        <v>15.805999999999999</v>
      </c>
    </row>
    <row r="200" spans="1:5" x14ac:dyDescent="0.25">
      <c r="A200" s="1" t="s">
        <v>38</v>
      </c>
      <c r="B200" s="1">
        <f>0.75*(1.4*B192+1.7*B193+1.7*B194)</f>
        <v>65.906250000000014</v>
      </c>
      <c r="D200" s="1" t="s">
        <v>40</v>
      </c>
      <c r="E200" s="1">
        <f>ABS(0.75*(1.4*E192+1.7*E193+1.7*E194))</f>
        <v>0.91724999999999923</v>
      </c>
    </row>
    <row r="201" spans="1:5" x14ac:dyDescent="0.25">
      <c r="A201" s="1" t="s">
        <v>39</v>
      </c>
      <c r="B201" s="1">
        <f>0.75*(1.4*B192+1.7*B193+1.87*B195)</f>
        <v>140.99610000000001</v>
      </c>
      <c r="D201" s="1" t="s">
        <v>41</v>
      </c>
      <c r="E201" s="1">
        <f>ABS(0.75*(1.4*E192+1.7*E193+1.87*E195))</f>
        <v>11.7165</v>
      </c>
    </row>
    <row r="203" spans="1:5" x14ac:dyDescent="0.25">
      <c r="A203" s="1" t="s">
        <v>4</v>
      </c>
      <c r="B203" s="1">
        <f>MAX(B196,B197,B198,B199,B200,B201)</f>
        <v>151.46019999999999</v>
      </c>
      <c r="D203" s="1" t="s">
        <v>10</v>
      </c>
      <c r="E203" s="1">
        <f>MAX(E196:E201)</f>
        <v>15.980999999999998</v>
      </c>
    </row>
    <row r="204" spans="1:5" x14ac:dyDescent="0.25">
      <c r="A204" s="1" t="s">
        <v>5</v>
      </c>
      <c r="B204" s="1">
        <f>MIN(B196,B197,B198,B199,B200,B201)</f>
        <v>-31.617999999999995</v>
      </c>
    </row>
    <row r="206" spans="1:5" x14ac:dyDescent="0.25">
      <c r="A206" s="18" t="s">
        <v>19</v>
      </c>
      <c r="B206" s="18"/>
      <c r="C206" s="18"/>
      <c r="D206" s="18"/>
      <c r="E206" s="18"/>
    </row>
    <row r="207" spans="1:5" x14ac:dyDescent="0.25">
      <c r="A207" s="1" t="s">
        <v>0</v>
      </c>
      <c r="B207" s="1">
        <f>4726.41/1000</f>
        <v>4.7264099999999996</v>
      </c>
      <c r="D207" s="1" t="s">
        <v>6</v>
      </c>
      <c r="E207" s="1">
        <v>0</v>
      </c>
    </row>
    <row r="208" spans="1:5" x14ac:dyDescent="0.25">
      <c r="A208" s="1" t="s">
        <v>1</v>
      </c>
      <c r="B208" s="1">
        <f>2.03</f>
        <v>2.0299999999999998</v>
      </c>
      <c r="D208" s="1" t="s">
        <v>7</v>
      </c>
      <c r="E208" s="1">
        <v>0</v>
      </c>
    </row>
    <row r="209" spans="1:5" x14ac:dyDescent="0.25">
      <c r="A209" s="1" t="s">
        <v>2</v>
      </c>
      <c r="B209" s="1">
        <v>0</v>
      </c>
      <c r="D209" s="1" t="s">
        <v>8</v>
      </c>
      <c r="E209" s="1">
        <v>10.119999999999999</v>
      </c>
    </row>
    <row r="210" spans="1:5" x14ac:dyDescent="0.25">
      <c r="A210" s="1" t="s">
        <v>3</v>
      </c>
      <c r="B210" s="1">
        <v>0</v>
      </c>
      <c r="D210" s="1" t="s">
        <v>9</v>
      </c>
      <c r="E210" s="1">
        <v>16.899999999999999</v>
      </c>
    </row>
    <row r="211" spans="1:5" x14ac:dyDescent="0.25">
      <c r="A211" s="1" t="s">
        <v>11</v>
      </c>
      <c r="B211" s="1">
        <f>1.4*B207</f>
        <v>6.616973999999999</v>
      </c>
      <c r="D211" s="1" t="s">
        <v>15</v>
      </c>
      <c r="E211" s="1">
        <f>ABS(1.4*E207)</f>
        <v>0</v>
      </c>
    </row>
    <row r="212" spans="1:5" x14ac:dyDescent="0.25">
      <c r="A212" s="1" t="s">
        <v>12</v>
      </c>
      <c r="B212" s="1">
        <f>1.4*B207+1.7*B208</f>
        <v>10.067974</v>
      </c>
      <c r="D212" s="1" t="s">
        <v>16</v>
      </c>
      <c r="E212" s="1">
        <f>ABS(1.4*E207+1.7*E208)</f>
        <v>0</v>
      </c>
    </row>
    <row r="213" spans="1:5" x14ac:dyDescent="0.25">
      <c r="A213" s="1" t="s">
        <v>13</v>
      </c>
      <c r="B213" s="1">
        <f>0.9*B207+1.3*B209</f>
        <v>4.2537690000000001</v>
      </c>
      <c r="D213" s="1" t="s">
        <v>17</v>
      </c>
      <c r="E213" s="1">
        <f>ABS(0.9*E207+1.3*E209)</f>
        <v>13.155999999999999</v>
      </c>
    </row>
    <row r="214" spans="1:5" x14ac:dyDescent="0.25">
      <c r="A214" s="1" t="s">
        <v>14</v>
      </c>
      <c r="B214" s="1">
        <f>0.9*B207+1.43*B210</f>
        <v>4.2537690000000001</v>
      </c>
      <c r="D214" s="1" t="s">
        <v>18</v>
      </c>
      <c r="E214" s="1">
        <f>ABS(0.9*E207+1.43*E210)</f>
        <v>24.166999999999998</v>
      </c>
    </row>
    <row r="215" spans="1:5" x14ac:dyDescent="0.25">
      <c r="A215" s="1" t="s">
        <v>38</v>
      </c>
      <c r="B215" s="1">
        <f>0.75*(1.4*B207+1.7*B208+1.7*B209)</f>
        <v>7.5509804999999997</v>
      </c>
      <c r="D215" s="1" t="s">
        <v>40</v>
      </c>
      <c r="E215" s="1">
        <f>ABS(0.75*(1.4*E207+1.7*E208+1.7*E209))</f>
        <v>12.902999999999999</v>
      </c>
    </row>
    <row r="216" spans="1:5" x14ac:dyDescent="0.25">
      <c r="A216" s="1" t="s">
        <v>39</v>
      </c>
      <c r="B216" s="1">
        <f>0.75*(1.4*B207+1.7*B208+1.87*B210)</f>
        <v>7.5509804999999997</v>
      </c>
      <c r="D216" s="1" t="s">
        <v>41</v>
      </c>
      <c r="E216" s="1">
        <f>ABS(0.75*(1.4*E207+1.7*E208+1.87*E210))</f>
        <v>23.702249999999999</v>
      </c>
    </row>
    <row r="218" spans="1:5" x14ac:dyDescent="0.25">
      <c r="A218" s="1" t="s">
        <v>4</v>
      </c>
      <c r="B218" s="1">
        <f>MAX(B211,B212,B213,B214,B215,B216)</f>
        <v>10.067974</v>
      </c>
      <c r="D218" s="1" t="s">
        <v>10</v>
      </c>
      <c r="E218" s="1">
        <f>MAX(E211:E216)</f>
        <v>24.166999999999998</v>
      </c>
    </row>
    <row r="219" spans="1:5" x14ac:dyDescent="0.25">
      <c r="A219" s="1" t="s">
        <v>5</v>
      </c>
      <c r="B219" s="1">
        <f>MIN(B211,B212,B213,B214,B215,B216)</f>
        <v>4.2537690000000001</v>
      </c>
    </row>
    <row r="221" spans="1:5" x14ac:dyDescent="0.25">
      <c r="A221" s="18" t="s">
        <v>34</v>
      </c>
      <c r="B221" s="18"/>
      <c r="C221" s="18"/>
      <c r="D221" s="18"/>
      <c r="E221" s="18"/>
    </row>
    <row r="222" spans="1:5" x14ac:dyDescent="0.25">
      <c r="A222" s="1" t="s">
        <v>0</v>
      </c>
      <c r="B222" s="1">
        <v>-25.2</v>
      </c>
      <c r="D222" s="1" t="s">
        <v>6</v>
      </c>
      <c r="E222" s="1">
        <v>10.31</v>
      </c>
    </row>
    <row r="223" spans="1:5" x14ac:dyDescent="0.25">
      <c r="A223" s="1" t="s">
        <v>1</v>
      </c>
      <c r="B223" s="1">
        <v>-4.5199999999999996</v>
      </c>
      <c r="D223" s="1" t="s">
        <v>7</v>
      </c>
      <c r="E223" s="1">
        <v>1.9</v>
      </c>
    </row>
    <row r="224" spans="1:5" x14ac:dyDescent="0.25">
      <c r="A224" s="1" t="s">
        <v>2</v>
      </c>
      <c r="B224" s="1">
        <v>-66.27</v>
      </c>
      <c r="D224" s="1" t="s">
        <v>8</v>
      </c>
      <c r="E224" s="1">
        <v>10.119999999999999</v>
      </c>
    </row>
    <row r="225" spans="1:5" x14ac:dyDescent="0.25">
      <c r="A225" s="1" t="s">
        <v>3</v>
      </c>
      <c r="B225" s="1">
        <v>-110.75</v>
      </c>
      <c r="D225" s="1" t="s">
        <v>9</v>
      </c>
      <c r="E225" s="1">
        <v>16.899999999999999</v>
      </c>
    </row>
    <row r="226" spans="1:5" x14ac:dyDescent="0.25">
      <c r="A226" s="1" t="s">
        <v>11</v>
      </c>
      <c r="B226" s="1">
        <f>1.4*B222</f>
        <v>-35.279999999999994</v>
      </c>
      <c r="D226" s="1" t="s">
        <v>15</v>
      </c>
      <c r="E226" s="1">
        <f>ABS(1.4*E222)</f>
        <v>14.433999999999999</v>
      </c>
    </row>
    <row r="227" spans="1:5" x14ac:dyDescent="0.25">
      <c r="A227" s="1" t="s">
        <v>12</v>
      </c>
      <c r="B227" s="1">
        <f>1.4*B222+1.7*B223</f>
        <v>-42.963999999999992</v>
      </c>
      <c r="D227" s="1" t="s">
        <v>16</v>
      </c>
      <c r="E227" s="1">
        <f>ABS(1.4*E222+1.7*E223)</f>
        <v>17.663999999999998</v>
      </c>
    </row>
    <row r="228" spans="1:5" x14ac:dyDescent="0.25">
      <c r="A228" s="1" t="s">
        <v>13</v>
      </c>
      <c r="B228" s="1">
        <f>0.9*B222+1.3*B224</f>
        <v>-108.83099999999999</v>
      </c>
      <c r="D228" s="1" t="s">
        <v>17</v>
      </c>
      <c r="E228" s="1">
        <f>ABS(0.9*E222+1.3*E224)</f>
        <v>22.434999999999999</v>
      </c>
    </row>
    <row r="229" spans="1:5" x14ac:dyDescent="0.25">
      <c r="A229" s="1" t="s">
        <v>14</v>
      </c>
      <c r="B229" s="1">
        <f>0.9*B222+1.43*B225</f>
        <v>-181.05250000000001</v>
      </c>
      <c r="D229" s="1" t="s">
        <v>18</v>
      </c>
      <c r="E229" s="1">
        <f>ABS(0.9*E222+1.43*E225)</f>
        <v>33.445999999999998</v>
      </c>
    </row>
    <row r="230" spans="1:5" x14ac:dyDescent="0.25">
      <c r="A230" s="1" t="s">
        <v>38</v>
      </c>
      <c r="B230" s="1">
        <f>0.75*(1.4*B222+1.7*B223+1.7*B224)</f>
        <v>-116.71724999999999</v>
      </c>
      <c r="D230" s="1" t="s">
        <v>40</v>
      </c>
      <c r="E230" s="1">
        <f>ABS(0.75*(1.4*E222+1.7*E223+1.7*E224))</f>
        <v>26.150999999999996</v>
      </c>
    </row>
    <row r="231" spans="1:5" x14ac:dyDescent="0.25">
      <c r="A231" s="1" t="s">
        <v>39</v>
      </c>
      <c r="B231" s="1">
        <f>0.75*(1.4*B222+1.7*B223+1.87*B225)</f>
        <v>-187.54987500000001</v>
      </c>
      <c r="D231" s="1" t="s">
        <v>41</v>
      </c>
      <c r="E231" s="1">
        <f>ABS(0.75*(1.4*E222+1.7*E223+1.87*E225))</f>
        <v>36.950249999999997</v>
      </c>
    </row>
    <row r="233" spans="1:5" x14ac:dyDescent="0.25">
      <c r="A233" s="1" t="s">
        <v>4</v>
      </c>
      <c r="B233" s="1">
        <f>MAX(B226,B227,B228,B229,B230,B231)</f>
        <v>-35.279999999999994</v>
      </c>
      <c r="D233" s="1" t="s">
        <v>10</v>
      </c>
      <c r="E233" s="1">
        <f>MAX(E226:E231)</f>
        <v>36.950249999999997</v>
      </c>
    </row>
    <row r="234" spans="1:5" x14ac:dyDescent="0.25">
      <c r="A234" s="1" t="s">
        <v>5</v>
      </c>
      <c r="B234" s="1">
        <f>MIN(B226,B227,B228,B229,B230,B231)</f>
        <v>-187.54987500000001</v>
      </c>
    </row>
    <row r="236" spans="1:5" ht="15.75" x14ac:dyDescent="0.25">
      <c r="A236" s="17" t="s">
        <v>36</v>
      </c>
      <c r="B236" s="17"/>
      <c r="C236" s="17"/>
      <c r="D236" s="17"/>
      <c r="E236" s="17"/>
    </row>
    <row r="238" spans="1:5" x14ac:dyDescent="0.25">
      <c r="A238" s="18" t="s">
        <v>34</v>
      </c>
      <c r="B238" s="18"/>
      <c r="C238" s="18"/>
      <c r="D238" s="18"/>
      <c r="E238" s="18"/>
    </row>
    <row r="239" spans="1:5" x14ac:dyDescent="0.25">
      <c r="A239" s="1" t="s">
        <v>0</v>
      </c>
      <c r="B239" s="1">
        <v>-35.25</v>
      </c>
      <c r="D239" s="1" t="s">
        <v>6</v>
      </c>
      <c r="E239" s="1">
        <v>-13.96</v>
      </c>
    </row>
    <row r="240" spans="1:5" x14ac:dyDescent="0.25">
      <c r="A240" s="1" t="s">
        <v>1</v>
      </c>
      <c r="B240" s="1">
        <v>-6.12</v>
      </c>
      <c r="D240" s="1" t="s">
        <v>7</v>
      </c>
      <c r="E240" s="1">
        <v>-2.39</v>
      </c>
    </row>
    <row r="241" spans="1:5" x14ac:dyDescent="0.25">
      <c r="A241" s="1" t="s">
        <v>2</v>
      </c>
      <c r="B241" s="1">
        <v>57.56</v>
      </c>
      <c r="D241" s="1" t="s">
        <v>8</v>
      </c>
      <c r="E241" s="1">
        <v>7.44</v>
      </c>
    </row>
    <row r="242" spans="1:5" x14ac:dyDescent="0.25">
      <c r="A242" s="1" t="s">
        <v>3</v>
      </c>
      <c r="B242" s="1">
        <v>96.37</v>
      </c>
      <c r="D242" s="1" t="s">
        <v>9</v>
      </c>
      <c r="E242" s="1">
        <v>12.45</v>
      </c>
    </row>
    <row r="243" spans="1:5" x14ac:dyDescent="0.25">
      <c r="A243" s="1" t="s">
        <v>11</v>
      </c>
      <c r="B243" s="1">
        <f>1.4*B239</f>
        <v>-49.349999999999994</v>
      </c>
      <c r="D243" s="1" t="s">
        <v>15</v>
      </c>
      <c r="E243" s="1">
        <f>ABS(1.4*E239)</f>
        <v>19.544</v>
      </c>
    </row>
    <row r="244" spans="1:5" x14ac:dyDescent="0.25">
      <c r="A244" s="1" t="s">
        <v>12</v>
      </c>
      <c r="B244" s="1">
        <f>1.4*B239+1.7*B240</f>
        <v>-59.753999999999991</v>
      </c>
      <c r="D244" s="1" t="s">
        <v>16</v>
      </c>
      <c r="E244" s="1">
        <f>ABS(1.4*E239+1.7*E240)</f>
        <v>23.606999999999999</v>
      </c>
    </row>
    <row r="245" spans="1:5" x14ac:dyDescent="0.25">
      <c r="A245" s="1" t="s">
        <v>13</v>
      </c>
      <c r="B245" s="1">
        <f>0.9*B239+1.3*B241</f>
        <v>43.103000000000002</v>
      </c>
      <c r="D245" s="1" t="s">
        <v>17</v>
      </c>
      <c r="E245" s="1">
        <f>ABS(0.9*E239+1.3*E241)</f>
        <v>2.8920000000000012</v>
      </c>
    </row>
    <row r="246" spans="1:5" x14ac:dyDescent="0.25">
      <c r="A246" s="1" t="s">
        <v>14</v>
      </c>
      <c r="B246" s="1">
        <f>0.9*B239+1.43*B242</f>
        <v>106.08410000000001</v>
      </c>
      <c r="D246" s="1" t="s">
        <v>18</v>
      </c>
      <c r="E246" s="1">
        <f>ABS(0.9*E239+1.43*E242)</f>
        <v>5.2394999999999978</v>
      </c>
    </row>
    <row r="247" spans="1:5" x14ac:dyDescent="0.25">
      <c r="A247" s="1" t="s">
        <v>38</v>
      </c>
      <c r="B247" s="1">
        <f>0.75*(1.4*B239+1.7*B240+1.7*B241)</f>
        <v>28.57350000000001</v>
      </c>
      <c r="D247" s="1" t="s">
        <v>40</v>
      </c>
      <c r="E247" s="1">
        <f>ABS(0.75*(1.4*E239+1.7*E240+1.7*E241))</f>
        <v>8.2192499999999988</v>
      </c>
    </row>
    <row r="248" spans="1:5" x14ac:dyDescent="0.25">
      <c r="A248" s="1" t="s">
        <v>39</v>
      </c>
      <c r="B248" s="1">
        <f>0.75*(1.4*B239+1.7*B240+1.87*B242)</f>
        <v>90.343425000000025</v>
      </c>
      <c r="D248" s="1" t="s">
        <v>41</v>
      </c>
      <c r="E248" s="1">
        <f>ABS(0.75*(1.4*E239+1.7*E240+1.87*E242))</f>
        <v>0.24412499999999859</v>
      </c>
    </row>
    <row r="250" spans="1:5" x14ac:dyDescent="0.25">
      <c r="A250" s="1" t="s">
        <v>4</v>
      </c>
      <c r="B250" s="1">
        <f>MAX(B243,B244,B245,B246,B247,B248)</f>
        <v>106.08410000000001</v>
      </c>
      <c r="D250" s="1" t="s">
        <v>10</v>
      </c>
      <c r="E250" s="1">
        <f>MAX(E243:E248)</f>
        <v>23.606999999999999</v>
      </c>
    </row>
    <row r="251" spans="1:5" x14ac:dyDescent="0.25">
      <c r="A251" s="1" t="s">
        <v>5</v>
      </c>
      <c r="B251" s="1">
        <f>MIN(B243,B244,B245,B246,B247,B248)</f>
        <v>-59.753999999999991</v>
      </c>
    </row>
    <row r="253" spans="1:5" x14ac:dyDescent="0.25">
      <c r="A253" s="18" t="s">
        <v>19</v>
      </c>
      <c r="B253" s="18"/>
      <c r="C253" s="18"/>
      <c r="D253" s="18"/>
      <c r="E253" s="18"/>
    </row>
    <row r="254" spans="1:5" x14ac:dyDescent="0.25">
      <c r="A254" s="1" t="s">
        <v>0</v>
      </c>
      <c r="B254" s="1">
        <f>6852.92/1000</f>
        <v>6.8529200000000001</v>
      </c>
      <c r="D254" s="1" t="s">
        <v>6</v>
      </c>
      <c r="E254" s="1">
        <v>0</v>
      </c>
    </row>
    <row r="255" spans="1:5" x14ac:dyDescent="0.25">
      <c r="A255" s="1" t="s">
        <v>1</v>
      </c>
      <c r="B255" s="1">
        <v>3.43</v>
      </c>
      <c r="D255" s="1" t="s">
        <v>7</v>
      </c>
      <c r="E255" s="1">
        <v>0</v>
      </c>
    </row>
    <row r="256" spans="1:5" x14ac:dyDescent="0.25">
      <c r="A256" s="1" t="s">
        <v>2</v>
      </c>
      <c r="B256" s="1">
        <v>0</v>
      </c>
      <c r="D256" s="1" t="s">
        <v>8</v>
      </c>
      <c r="E256" s="1">
        <v>7.44</v>
      </c>
    </row>
    <row r="257" spans="1:5" x14ac:dyDescent="0.25">
      <c r="A257" s="1" t="s">
        <v>3</v>
      </c>
      <c r="B257" s="1">
        <v>0</v>
      </c>
      <c r="D257" s="1" t="s">
        <v>9</v>
      </c>
      <c r="E257" s="1">
        <v>12.45</v>
      </c>
    </row>
    <row r="258" spans="1:5" x14ac:dyDescent="0.25">
      <c r="A258" s="1" t="s">
        <v>11</v>
      </c>
      <c r="B258" s="1">
        <f>1.4*B254</f>
        <v>9.5940879999999993</v>
      </c>
      <c r="D258" s="1" t="s">
        <v>15</v>
      </c>
      <c r="E258" s="1">
        <f>ABS(1.4*E254)</f>
        <v>0</v>
      </c>
    </row>
    <row r="259" spans="1:5" x14ac:dyDescent="0.25">
      <c r="A259" s="1" t="s">
        <v>12</v>
      </c>
      <c r="B259" s="1">
        <f>1.4*B254+1.7*B255</f>
        <v>15.425087999999999</v>
      </c>
      <c r="D259" s="1" t="s">
        <v>16</v>
      </c>
      <c r="E259" s="1">
        <f>ABS(1.4*E254+1.7*E255)</f>
        <v>0</v>
      </c>
    </row>
    <row r="260" spans="1:5" x14ac:dyDescent="0.25">
      <c r="A260" s="1" t="s">
        <v>13</v>
      </c>
      <c r="B260" s="1">
        <f>0.9*B254+1.3*B256</f>
        <v>6.1676280000000006</v>
      </c>
      <c r="D260" s="1" t="s">
        <v>17</v>
      </c>
      <c r="E260" s="1">
        <f>ABS(0.9*E254+1.3*E256)</f>
        <v>9.6720000000000006</v>
      </c>
    </row>
    <row r="261" spans="1:5" x14ac:dyDescent="0.25">
      <c r="A261" s="1" t="s">
        <v>14</v>
      </c>
      <c r="B261" s="1">
        <f>0.9*B254+1.43*B257</f>
        <v>6.1676280000000006</v>
      </c>
      <c r="D261" s="1" t="s">
        <v>18</v>
      </c>
      <c r="E261" s="1">
        <f>ABS(0.9*E254+1.43*E257)</f>
        <v>17.8035</v>
      </c>
    </row>
    <row r="262" spans="1:5" x14ac:dyDescent="0.25">
      <c r="A262" s="1" t="s">
        <v>38</v>
      </c>
      <c r="B262" s="1">
        <f>0.75*(1.4*B254+1.7*B255+1.7*B256)</f>
        <v>11.568815999999998</v>
      </c>
      <c r="D262" s="1" t="s">
        <v>40</v>
      </c>
      <c r="E262" s="1">
        <f>ABS(0.75*(1.4*E254+1.7*E255+1.7*E256))</f>
        <v>9.4860000000000007</v>
      </c>
    </row>
    <row r="263" spans="1:5" x14ac:dyDescent="0.25">
      <c r="A263" s="1" t="s">
        <v>39</v>
      </c>
      <c r="B263" s="1">
        <f>0.75*(1.4*B254+1.7*B255+1.87*B257)</f>
        <v>11.568815999999998</v>
      </c>
      <c r="D263" s="1" t="s">
        <v>41</v>
      </c>
      <c r="E263" s="1">
        <f>ABS(0.75*(1.4*E254+1.7*E255+1.87*E257))</f>
        <v>17.461125000000003</v>
      </c>
    </row>
    <row r="265" spans="1:5" x14ac:dyDescent="0.25">
      <c r="A265" s="1" t="s">
        <v>4</v>
      </c>
      <c r="B265" s="1">
        <f>MAX(B258,B259,B260,B261,B262,B263)</f>
        <v>15.425087999999999</v>
      </c>
      <c r="D265" s="1" t="s">
        <v>10</v>
      </c>
      <c r="E265" s="1">
        <f>MAX(E258:E263)</f>
        <v>17.8035</v>
      </c>
    </row>
    <row r="266" spans="1:5" x14ac:dyDescent="0.25">
      <c r="A266" s="1" t="s">
        <v>5</v>
      </c>
      <c r="B266" s="1">
        <f>MIN(B258,B259,B260,B261,B262,B263)</f>
        <v>6.1676280000000006</v>
      </c>
    </row>
    <row r="268" spans="1:5" x14ac:dyDescent="0.25">
      <c r="A268" s="18" t="s">
        <v>35</v>
      </c>
      <c r="B268" s="18"/>
      <c r="C268" s="18"/>
      <c r="D268" s="18"/>
      <c r="E268" s="18"/>
    </row>
    <row r="269" spans="1:5" x14ac:dyDescent="0.25">
      <c r="A269" s="1" t="s">
        <v>0</v>
      </c>
      <c r="B269" s="1">
        <v>-37.450000000000003</v>
      </c>
      <c r="D269" s="1" t="s">
        <v>6</v>
      </c>
      <c r="E269" s="1">
        <v>14.25</v>
      </c>
    </row>
    <row r="270" spans="1:5" x14ac:dyDescent="0.25">
      <c r="A270" s="1" t="s">
        <v>1</v>
      </c>
      <c r="B270" s="1">
        <v>-6.13</v>
      </c>
      <c r="D270" s="1" t="s">
        <v>7</v>
      </c>
      <c r="E270" s="1">
        <v>2.39</v>
      </c>
    </row>
    <row r="271" spans="1:5" x14ac:dyDescent="0.25">
      <c r="A271" s="1" t="s">
        <v>2</v>
      </c>
      <c r="B271" s="1">
        <v>-61.5</v>
      </c>
      <c r="D271" s="1" t="s">
        <v>8</v>
      </c>
      <c r="E271" s="1">
        <v>7.44</v>
      </c>
    </row>
    <row r="272" spans="1:5" x14ac:dyDescent="0.25">
      <c r="A272" s="1" t="s">
        <v>3</v>
      </c>
      <c r="B272" s="1">
        <v>-102.9</v>
      </c>
      <c r="D272" s="1" t="s">
        <v>9</v>
      </c>
      <c r="E272" s="1">
        <v>12.45</v>
      </c>
    </row>
    <row r="273" spans="1:5" x14ac:dyDescent="0.25">
      <c r="A273" s="1" t="s">
        <v>11</v>
      </c>
      <c r="B273" s="1">
        <f>1.4*B269</f>
        <v>-52.43</v>
      </c>
      <c r="D273" s="1" t="s">
        <v>15</v>
      </c>
      <c r="E273" s="1">
        <f>ABS(1.4*E269)</f>
        <v>19.95</v>
      </c>
    </row>
    <row r="274" spans="1:5" x14ac:dyDescent="0.25">
      <c r="A274" s="1" t="s">
        <v>12</v>
      </c>
      <c r="B274" s="1">
        <f>1.4*B269+1.7*B270</f>
        <v>-62.850999999999999</v>
      </c>
      <c r="D274" s="1" t="s">
        <v>16</v>
      </c>
      <c r="E274" s="1">
        <f>ABS(1.4*E269+1.7*E270)</f>
        <v>24.012999999999998</v>
      </c>
    </row>
    <row r="275" spans="1:5" x14ac:dyDescent="0.25">
      <c r="A275" s="1" t="s">
        <v>13</v>
      </c>
      <c r="B275" s="1">
        <f>0.9*B269+1.3*B271</f>
        <v>-113.655</v>
      </c>
      <c r="D275" s="1" t="s">
        <v>17</v>
      </c>
      <c r="E275" s="1">
        <f>ABS(0.9*E269+1.3*E271)</f>
        <v>22.497</v>
      </c>
    </row>
    <row r="276" spans="1:5" x14ac:dyDescent="0.25">
      <c r="A276" s="1" t="s">
        <v>14</v>
      </c>
      <c r="B276" s="1">
        <f>0.9*B269+1.43*B272</f>
        <v>-180.852</v>
      </c>
      <c r="D276" s="1" t="s">
        <v>18</v>
      </c>
      <c r="E276" s="1">
        <f>ABS(0.9*E269+1.43*E272)</f>
        <v>30.628500000000003</v>
      </c>
    </row>
    <row r="277" spans="1:5" x14ac:dyDescent="0.25">
      <c r="A277" s="1" t="s">
        <v>38</v>
      </c>
      <c r="B277" s="1">
        <f>0.75*(1.4*B269+1.7*B270+1.7*B271)</f>
        <v>-125.55075000000001</v>
      </c>
      <c r="D277" s="1" t="s">
        <v>40</v>
      </c>
      <c r="E277" s="1">
        <f>ABS(0.75*(1.4*E269+1.7*E270+1.7*E271))</f>
        <v>27.495750000000001</v>
      </c>
    </row>
    <row r="278" spans="1:5" x14ac:dyDescent="0.25">
      <c r="A278" s="1" t="s">
        <v>39</v>
      </c>
      <c r="B278" s="1">
        <f>0.75*(1.4*B269+1.7*B270+1.87*B272)</f>
        <v>-191.45550000000003</v>
      </c>
      <c r="D278" s="1" t="s">
        <v>41</v>
      </c>
      <c r="E278" s="1">
        <f>ABS(0.75*(1.4*E269+1.7*E270+1.87*E272))</f>
        <v>35.470874999999999</v>
      </c>
    </row>
    <row r="280" spans="1:5" x14ac:dyDescent="0.25">
      <c r="A280" s="1" t="s">
        <v>4</v>
      </c>
      <c r="B280" s="1">
        <f>MAX(B273,B274,B275,B276,B277,B278)</f>
        <v>-52.43</v>
      </c>
      <c r="D280" s="1" t="s">
        <v>10</v>
      </c>
      <c r="E280" s="1">
        <f>MAX(E273:E278)</f>
        <v>35.470874999999999</v>
      </c>
    </row>
    <row r="281" spans="1:5" x14ac:dyDescent="0.25">
      <c r="A281" s="1" t="s">
        <v>5</v>
      </c>
      <c r="B281" s="1">
        <f>MIN(B273,B274,B275,B276,B277,B278)</f>
        <v>-191.45550000000003</v>
      </c>
    </row>
    <row r="283" spans="1:5" ht="15.75" x14ac:dyDescent="0.25">
      <c r="A283" s="17" t="s">
        <v>37</v>
      </c>
      <c r="B283" s="17"/>
      <c r="C283" s="17"/>
      <c r="D283" s="17"/>
      <c r="E283" s="17"/>
    </row>
    <row r="285" spans="1:5" x14ac:dyDescent="0.25">
      <c r="A285" s="18" t="s">
        <v>35</v>
      </c>
      <c r="B285" s="18"/>
      <c r="C285" s="18"/>
      <c r="D285" s="18"/>
      <c r="E285" s="18"/>
    </row>
    <row r="286" spans="1:5" x14ac:dyDescent="0.25">
      <c r="A286" s="1" t="s">
        <v>0</v>
      </c>
      <c r="B286" s="1">
        <v>-10.15</v>
      </c>
      <c r="D286" s="1" t="s">
        <v>6</v>
      </c>
      <c r="E286" s="1">
        <v>-6.77</v>
      </c>
    </row>
    <row r="287" spans="1:5" x14ac:dyDescent="0.25">
      <c r="A287" s="1" t="s">
        <v>1</v>
      </c>
      <c r="B287" s="1">
        <v>-1.08</v>
      </c>
      <c r="D287" s="1" t="s">
        <v>7</v>
      </c>
      <c r="E287" s="1">
        <v>-0.72</v>
      </c>
    </row>
    <row r="288" spans="1:5" x14ac:dyDescent="0.25">
      <c r="A288" s="1" t="s">
        <v>2</v>
      </c>
      <c r="B288" s="1">
        <v>0</v>
      </c>
      <c r="D288" s="1" t="s">
        <v>8</v>
      </c>
      <c r="E288" s="1">
        <v>0</v>
      </c>
    </row>
    <row r="289" spans="1:5" x14ac:dyDescent="0.25">
      <c r="A289" s="1" t="s">
        <v>3</v>
      </c>
      <c r="B289" s="1">
        <v>0</v>
      </c>
      <c r="D289" s="1" t="s">
        <v>9</v>
      </c>
      <c r="E289" s="1">
        <v>0</v>
      </c>
    </row>
    <row r="290" spans="1:5" x14ac:dyDescent="0.25">
      <c r="A290" s="1" t="s">
        <v>11</v>
      </c>
      <c r="B290" s="1">
        <f>1.4*B286</f>
        <v>-14.209999999999999</v>
      </c>
      <c r="D290" s="1" t="s">
        <v>15</v>
      </c>
      <c r="E290" s="1">
        <f>ABS(1.4*E286)</f>
        <v>9.477999999999998</v>
      </c>
    </row>
    <row r="291" spans="1:5" x14ac:dyDescent="0.25">
      <c r="A291" s="1" t="s">
        <v>12</v>
      </c>
      <c r="B291" s="1">
        <f>1.4*B286+1.7*B287</f>
        <v>-16.045999999999999</v>
      </c>
      <c r="D291" s="1" t="s">
        <v>16</v>
      </c>
      <c r="E291" s="1">
        <f>ABS(1.4*E286+1.7*E287)</f>
        <v>10.701999999999998</v>
      </c>
    </row>
    <row r="292" spans="1:5" x14ac:dyDescent="0.25">
      <c r="A292" s="1" t="s">
        <v>13</v>
      </c>
      <c r="B292" s="1">
        <f>0.9*B286+1.3*B288</f>
        <v>-9.1349999999999998</v>
      </c>
      <c r="D292" s="1" t="s">
        <v>17</v>
      </c>
      <c r="E292" s="1">
        <f>ABS(0.9*E286+1.3*E288)</f>
        <v>6.093</v>
      </c>
    </row>
    <row r="293" spans="1:5" x14ac:dyDescent="0.25">
      <c r="A293" s="1" t="s">
        <v>14</v>
      </c>
      <c r="B293" s="1">
        <f>0.9*B286+1.43*B289</f>
        <v>-9.1349999999999998</v>
      </c>
      <c r="D293" s="1" t="s">
        <v>18</v>
      </c>
      <c r="E293" s="1">
        <f>ABS(0.9*E286+1.43*E289)</f>
        <v>6.093</v>
      </c>
    </row>
    <row r="294" spans="1:5" x14ac:dyDescent="0.25">
      <c r="A294" s="1" t="s">
        <v>38</v>
      </c>
      <c r="B294" s="1">
        <f>0.75*(1.4*B286+1.7*B287+1.7*B288)</f>
        <v>-12.0345</v>
      </c>
      <c r="D294" s="1" t="s">
        <v>40</v>
      </c>
      <c r="E294" s="1">
        <f>ABS(0.75*(1.4*E286+1.7*E287+1.7*E288))</f>
        <v>8.0264999999999986</v>
      </c>
    </row>
    <row r="295" spans="1:5" x14ac:dyDescent="0.25">
      <c r="A295" s="1" t="s">
        <v>39</v>
      </c>
      <c r="B295" s="1">
        <f>0.75*(1.4*B286+1.7*B287+1.87*B289)</f>
        <v>-12.0345</v>
      </c>
      <c r="D295" s="1" t="s">
        <v>41</v>
      </c>
      <c r="E295" s="1">
        <f>ABS(0.75*(1.4*E286+1.7*E287+1.87*E289))</f>
        <v>8.0264999999999986</v>
      </c>
    </row>
    <row r="297" spans="1:5" x14ac:dyDescent="0.25">
      <c r="A297" s="1" t="s">
        <v>4</v>
      </c>
      <c r="B297" s="1">
        <f>MAX(B290,B291,B292,B293,B294,B295)</f>
        <v>-9.1349999999999998</v>
      </c>
      <c r="D297" s="1" t="s">
        <v>10</v>
      </c>
      <c r="E297" s="1">
        <f>MAX(E290:E295)</f>
        <v>10.701999999999998</v>
      </c>
    </row>
    <row r="298" spans="1:5" x14ac:dyDescent="0.25">
      <c r="A298" s="1" t="s">
        <v>5</v>
      </c>
      <c r="B298" s="1">
        <f>MIN(B290,B291,B292,B293,B294,B295)</f>
        <v>-16.045999999999999</v>
      </c>
    </row>
  </sheetData>
  <mergeCells count="26">
    <mergeCell ref="A268:E268"/>
    <mergeCell ref="A283:E283"/>
    <mergeCell ref="A285:E285"/>
    <mergeCell ref="A191:E191"/>
    <mergeCell ref="A206:E206"/>
    <mergeCell ref="A221:E221"/>
    <mergeCell ref="A236:E236"/>
    <mergeCell ref="A238:E238"/>
    <mergeCell ref="A253:E253"/>
    <mergeCell ref="A189:E189"/>
    <mergeCell ref="A50:E50"/>
    <mergeCell ref="A65:E65"/>
    <mergeCell ref="A80:E80"/>
    <mergeCell ref="A95:E95"/>
    <mergeCell ref="A97:E97"/>
    <mergeCell ref="A112:E112"/>
    <mergeCell ref="A127:E127"/>
    <mergeCell ref="A142:E142"/>
    <mergeCell ref="A144:E144"/>
    <mergeCell ref="A159:E159"/>
    <mergeCell ref="A174:E174"/>
    <mergeCell ref="A1:E1"/>
    <mergeCell ref="A3:E3"/>
    <mergeCell ref="A18:E18"/>
    <mergeCell ref="A33:E33"/>
    <mergeCell ref="A48:E48"/>
  </mergeCells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workbookViewId="0">
      <selection activeCell="I4" sqref="I4"/>
    </sheetView>
  </sheetViews>
  <sheetFormatPr defaultColWidth="9" defaultRowHeight="15" x14ac:dyDescent="0.25"/>
  <cols>
    <col min="1" max="1" width="9" style="3"/>
    <col min="2" max="3" width="10.140625" style="3" customWidth="1"/>
    <col min="4" max="4" width="10.42578125" style="3" customWidth="1"/>
    <col min="5" max="5" width="11" style="3" customWidth="1"/>
    <col min="6" max="7" width="11" style="6" customWidth="1"/>
    <col min="8" max="8" width="8.85546875" style="3" customWidth="1"/>
    <col min="9" max="9" width="13.28515625" style="3" customWidth="1"/>
    <col min="10" max="16384" width="9" style="3"/>
  </cols>
  <sheetData>
    <row r="1" spans="1:20" ht="15.75" x14ac:dyDescent="0.25">
      <c r="A1" s="17" t="s">
        <v>73</v>
      </c>
      <c r="B1" s="17"/>
      <c r="C1" s="17"/>
      <c r="D1" s="17"/>
      <c r="E1" s="17"/>
      <c r="F1" s="17"/>
      <c r="G1" s="17"/>
      <c r="H1" s="17"/>
      <c r="I1" s="9"/>
      <c r="J1" s="9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75" customHeight="1" x14ac:dyDescent="0.25">
      <c r="A2" s="19" t="s">
        <v>42</v>
      </c>
      <c r="B2" s="19" t="s">
        <v>67</v>
      </c>
      <c r="C2" s="19" t="s">
        <v>68</v>
      </c>
      <c r="D2" s="19" t="s">
        <v>71</v>
      </c>
      <c r="E2" s="19" t="s">
        <v>72</v>
      </c>
      <c r="F2" s="19" t="s">
        <v>74</v>
      </c>
      <c r="G2" s="19" t="s">
        <v>75</v>
      </c>
      <c r="H2" s="19" t="s">
        <v>69</v>
      </c>
    </row>
    <row r="3" spans="1:20" x14ac:dyDescent="0.25">
      <c r="A3" s="19"/>
      <c r="B3" s="19"/>
      <c r="C3" s="19"/>
      <c r="D3" s="19"/>
      <c r="E3" s="19"/>
      <c r="F3" s="19"/>
      <c r="G3" s="19"/>
      <c r="H3" s="19"/>
    </row>
    <row r="4" spans="1:20" s="6" customFormat="1" x14ac:dyDescent="0.25">
      <c r="A4" s="19"/>
      <c r="B4" s="19"/>
      <c r="C4" s="19"/>
      <c r="D4" s="19"/>
      <c r="E4" s="19"/>
      <c r="F4" s="19"/>
      <c r="G4" s="19"/>
      <c r="H4" s="19"/>
    </row>
    <row r="5" spans="1:20" x14ac:dyDescent="0.25">
      <c r="A5" s="3" t="s">
        <v>43</v>
      </c>
      <c r="B5" s="3">
        <f>-106572.2/1000</f>
        <v>-106.5722</v>
      </c>
      <c r="C5" s="3">
        <f>-72266/1000</f>
        <v>-72.266000000000005</v>
      </c>
      <c r="D5" s="3">
        <v>-0.80500000000000005</v>
      </c>
      <c r="E5" s="3">
        <v>-0.36930000000000002</v>
      </c>
      <c r="F5" s="6">
        <v>4.0869999999999997</v>
      </c>
      <c r="G5" s="6">
        <v>0.30199999999999999</v>
      </c>
      <c r="H5" s="3">
        <f t="shared" ref="H5:H10" si="0">B5+C5</f>
        <v>-178.8382</v>
      </c>
    </row>
    <row r="6" spans="1:20" x14ac:dyDescent="0.25">
      <c r="A6" s="3" t="s">
        <v>44</v>
      </c>
      <c r="B6" s="3">
        <v>-11.64</v>
      </c>
      <c r="C6" s="3">
        <v>-10.74</v>
      </c>
      <c r="D6" s="3">
        <v>0.1489</v>
      </c>
      <c r="E6" s="3">
        <v>-5.4100000000000002E-2</v>
      </c>
      <c r="F6" s="6">
        <v>-0.2172</v>
      </c>
      <c r="G6" s="6">
        <v>3.2199999999999999E-2</v>
      </c>
      <c r="H6" s="3">
        <f t="shared" si="0"/>
        <v>-22.380000000000003</v>
      </c>
    </row>
    <row r="7" spans="1:20" x14ac:dyDescent="0.25">
      <c r="A7" s="3" t="s">
        <v>45</v>
      </c>
      <c r="B7" s="3">
        <v>-2.2999999999999998</v>
      </c>
      <c r="E7" s="3">
        <v>15.5868</v>
      </c>
      <c r="G7" s="6">
        <v>-2.3631000000000002</v>
      </c>
      <c r="H7" s="3">
        <f t="shared" si="0"/>
        <v>-2.2999999999999998</v>
      </c>
    </row>
    <row r="8" spans="1:20" x14ac:dyDescent="0.25">
      <c r="A8" s="3" t="s">
        <v>46</v>
      </c>
      <c r="C8" s="3">
        <v>43.59</v>
      </c>
      <c r="D8" s="3">
        <v>67.83</v>
      </c>
      <c r="F8" s="6">
        <v>7.4264999999999999</v>
      </c>
      <c r="H8" s="3">
        <f t="shared" si="0"/>
        <v>43.59</v>
      </c>
    </row>
    <row r="9" spans="1:20" x14ac:dyDescent="0.25">
      <c r="A9" s="3" t="s">
        <v>47</v>
      </c>
      <c r="B9" s="3">
        <v>-10.31</v>
      </c>
      <c r="E9" s="3">
        <v>59.334600000000002</v>
      </c>
      <c r="G9" s="6">
        <v>-7.91</v>
      </c>
      <c r="H9" s="3">
        <f t="shared" si="0"/>
        <v>-10.31</v>
      </c>
      <c r="M9" s="5"/>
      <c r="N9" s="5"/>
    </row>
    <row r="10" spans="1:20" x14ac:dyDescent="0.25">
      <c r="A10" s="3" t="s">
        <v>48</v>
      </c>
      <c r="C10" s="3">
        <v>81.75</v>
      </c>
      <c r="D10" s="3">
        <v>105.503</v>
      </c>
      <c r="F10" s="6">
        <v>14.18</v>
      </c>
      <c r="H10" s="3">
        <f t="shared" si="0"/>
        <v>81.75</v>
      </c>
      <c r="M10" s="5"/>
      <c r="N10" s="5"/>
    </row>
    <row r="11" spans="1:20" x14ac:dyDescent="0.25">
      <c r="L11" s="5"/>
      <c r="M11" s="5"/>
      <c r="N11" s="5"/>
      <c r="O11" s="5"/>
    </row>
    <row r="12" spans="1:20" x14ac:dyDescent="0.25">
      <c r="A12" s="20" t="s">
        <v>70</v>
      </c>
      <c r="B12" s="20"/>
      <c r="C12" s="20"/>
      <c r="L12" s="5"/>
      <c r="M12" s="5"/>
      <c r="N12" s="5"/>
      <c r="O12" s="5"/>
    </row>
    <row r="13" spans="1:20" x14ac:dyDescent="0.25">
      <c r="A13" s="21" t="s">
        <v>49</v>
      </c>
      <c r="B13" s="21"/>
      <c r="C13" s="21"/>
      <c r="D13" s="3">
        <f>ABS(1.4*D5)</f>
        <v>1.127</v>
      </c>
      <c r="E13" s="6">
        <f t="shared" ref="E13:H13" si="1">ABS(1.4*E5)</f>
        <v>0.51702000000000004</v>
      </c>
      <c r="F13" s="6">
        <f t="shared" si="1"/>
        <v>5.7217999999999991</v>
      </c>
      <c r="G13" s="6">
        <f t="shared" si="1"/>
        <v>0.42279999999999995</v>
      </c>
      <c r="H13" s="6">
        <f t="shared" si="1"/>
        <v>250.37347999999997</v>
      </c>
      <c r="L13" s="5"/>
      <c r="M13" s="5"/>
      <c r="N13" s="5"/>
      <c r="O13" s="5"/>
    </row>
    <row r="14" spans="1:20" x14ac:dyDescent="0.25">
      <c r="A14" s="21" t="s">
        <v>50</v>
      </c>
      <c r="B14" s="21"/>
      <c r="C14" s="21"/>
      <c r="D14" s="3">
        <f>ABS(1.4*D5+1.7*D6)</f>
        <v>0.87386999999999992</v>
      </c>
      <c r="E14" s="6">
        <f t="shared" ref="E14:H14" si="2">ABS(1.4*E5+1.7*E6)</f>
        <v>0.60899000000000003</v>
      </c>
      <c r="F14" s="6">
        <f t="shared" si="2"/>
        <v>5.3525599999999987</v>
      </c>
      <c r="G14" s="6">
        <f t="shared" si="2"/>
        <v>0.47753999999999996</v>
      </c>
      <c r="H14" s="6">
        <f t="shared" si="2"/>
        <v>288.41947999999996</v>
      </c>
      <c r="L14" s="5"/>
      <c r="M14" s="5"/>
      <c r="N14" s="5"/>
      <c r="O14" s="5"/>
    </row>
    <row r="15" spans="1:20" x14ac:dyDescent="0.25">
      <c r="A15" s="21" t="s">
        <v>59</v>
      </c>
      <c r="B15" s="21"/>
      <c r="C15" s="21"/>
      <c r="D15" s="3">
        <f>ABS(0.75*(1.4*D5+1.7*D6+1.7*D7))</f>
        <v>0.65540249999999989</v>
      </c>
      <c r="E15" s="6">
        <f t="shared" ref="E15:H15" si="3">ABS(0.75*(1.4*E5+1.7*E6+1.7*E7))</f>
        <v>19.416427500000001</v>
      </c>
      <c r="F15" s="6">
        <f t="shared" si="3"/>
        <v>4.0144199999999994</v>
      </c>
      <c r="G15" s="6">
        <f t="shared" si="3"/>
        <v>2.6547974999999999</v>
      </c>
      <c r="H15" s="6">
        <f t="shared" si="3"/>
        <v>219.24710999999999</v>
      </c>
      <c r="L15" s="5"/>
      <c r="M15" s="5"/>
      <c r="N15" s="5"/>
      <c r="O15" s="5"/>
    </row>
    <row r="16" spans="1:20" x14ac:dyDescent="0.25">
      <c r="A16" s="21" t="s">
        <v>60</v>
      </c>
      <c r="B16" s="21"/>
      <c r="C16" s="21"/>
      <c r="D16" s="3">
        <f>ABS(0.75*(1.4*D5+1.7*D6-1.7*D7))</f>
        <v>0.65540249999999989</v>
      </c>
      <c r="E16" s="6">
        <f t="shared" ref="E16:H16" si="4">ABS(0.75*(1.4*E5+1.7*E6-1.7*E7))</f>
        <v>20.329912499999999</v>
      </c>
      <c r="F16" s="6">
        <f t="shared" si="4"/>
        <v>4.0144199999999994</v>
      </c>
      <c r="G16" s="6">
        <f t="shared" si="4"/>
        <v>3.3711074999999999</v>
      </c>
      <c r="H16" s="6">
        <f t="shared" si="4"/>
        <v>213.38210999999995</v>
      </c>
      <c r="L16" s="5"/>
      <c r="M16" s="5"/>
      <c r="N16" s="5"/>
      <c r="O16" s="5"/>
    </row>
    <row r="17" spans="1:15" x14ac:dyDescent="0.25">
      <c r="A17" s="21" t="s">
        <v>61</v>
      </c>
      <c r="B17" s="21"/>
      <c r="C17" s="21"/>
      <c r="D17" s="3">
        <f>ABS(0.75*(1.4*D5+1.7*D6+1.7*D8))</f>
        <v>85.82784749999999</v>
      </c>
      <c r="E17" s="6">
        <f t="shared" ref="E17:H17" si="5">ABS(0.75*(1.4*E5+1.7*E6+1.7*E8))</f>
        <v>0.45674250000000005</v>
      </c>
      <c r="F17" s="6">
        <f t="shared" si="5"/>
        <v>13.483207499999999</v>
      </c>
      <c r="G17" s="6">
        <f t="shared" si="5"/>
        <v>0.358155</v>
      </c>
      <c r="H17" s="6">
        <f t="shared" si="5"/>
        <v>160.73735999999997</v>
      </c>
      <c r="L17" s="5"/>
      <c r="M17" s="5"/>
      <c r="N17" s="5"/>
      <c r="O17" s="5"/>
    </row>
    <row r="18" spans="1:15" x14ac:dyDescent="0.25">
      <c r="A18" s="21" t="s">
        <v>62</v>
      </c>
      <c r="B18" s="21"/>
      <c r="C18" s="21"/>
      <c r="D18" s="3">
        <f>ABS(0.75*(1.4*D5+1.7*D6-1.7*D7))</f>
        <v>0.65540249999999989</v>
      </c>
      <c r="E18" s="6">
        <f t="shared" ref="E18:H18" si="6">ABS(0.75*(1.4*E5+1.7*E6-1.7*E7))</f>
        <v>20.329912499999999</v>
      </c>
      <c r="F18" s="6">
        <f t="shared" si="6"/>
        <v>4.0144199999999994</v>
      </c>
      <c r="G18" s="6">
        <f t="shared" si="6"/>
        <v>3.3711074999999999</v>
      </c>
      <c r="H18" s="6">
        <f t="shared" si="6"/>
        <v>213.38210999999995</v>
      </c>
      <c r="L18" s="5"/>
      <c r="M18" s="5"/>
      <c r="N18" s="5"/>
      <c r="O18" s="5"/>
    </row>
    <row r="19" spans="1:15" x14ac:dyDescent="0.25">
      <c r="A19" s="21" t="s">
        <v>51</v>
      </c>
      <c r="B19" s="21"/>
      <c r="C19" s="21"/>
      <c r="D19" s="3">
        <f>ABS(0.9*D5+1.3*D7)</f>
        <v>0.72450000000000003</v>
      </c>
      <c r="E19" s="6">
        <f t="shared" ref="E19:H19" si="7">ABS(0.9*E5+1.3*E7)</f>
        <v>19.93047</v>
      </c>
      <c r="F19" s="6">
        <f t="shared" si="7"/>
        <v>3.6782999999999997</v>
      </c>
      <c r="G19" s="6">
        <f t="shared" si="7"/>
        <v>2.8002300000000004</v>
      </c>
      <c r="H19" s="6">
        <f t="shared" si="7"/>
        <v>163.94438000000002</v>
      </c>
      <c r="L19" s="5"/>
      <c r="M19" s="5"/>
      <c r="N19" s="5"/>
      <c r="O19" s="5"/>
    </row>
    <row r="20" spans="1:15" x14ac:dyDescent="0.25">
      <c r="A20" s="21" t="s">
        <v>52</v>
      </c>
      <c r="B20" s="21"/>
      <c r="C20" s="21"/>
      <c r="D20" s="3">
        <f>ABS(0.9*D5-1.3*D7)</f>
        <v>0.72450000000000003</v>
      </c>
      <c r="E20" s="6">
        <f t="shared" ref="E20:H20" si="8">ABS(0.9*E5-1.3*E7)</f>
        <v>20.595210000000002</v>
      </c>
      <c r="F20" s="6">
        <f t="shared" si="8"/>
        <v>3.6782999999999997</v>
      </c>
      <c r="G20" s="6">
        <f t="shared" si="8"/>
        <v>3.3438300000000001</v>
      </c>
      <c r="H20" s="6">
        <f t="shared" si="8"/>
        <v>157.96438000000001</v>
      </c>
      <c r="L20" s="5"/>
      <c r="M20" s="5"/>
      <c r="N20" s="5"/>
      <c r="O20" s="5"/>
    </row>
    <row r="21" spans="1:15" x14ac:dyDescent="0.25">
      <c r="A21" s="21" t="s">
        <v>53</v>
      </c>
      <c r="B21" s="21"/>
      <c r="C21" s="21"/>
      <c r="D21" s="3">
        <f>ABS(0.9*D5+1.3*D8)</f>
        <v>87.454499999999996</v>
      </c>
      <c r="E21" s="6">
        <f t="shared" ref="E21:H21" si="9">ABS(0.9*E5+1.3*E8)</f>
        <v>0.33237</v>
      </c>
      <c r="F21" s="6">
        <f t="shared" si="9"/>
        <v>13.332750000000001</v>
      </c>
      <c r="G21" s="6">
        <f t="shared" si="9"/>
        <v>0.27179999999999999</v>
      </c>
      <c r="H21" s="6">
        <f t="shared" si="9"/>
        <v>104.28738000000001</v>
      </c>
      <c r="L21" s="5"/>
      <c r="M21" s="5"/>
      <c r="N21" s="5"/>
      <c r="O21" s="5"/>
    </row>
    <row r="22" spans="1:15" x14ac:dyDescent="0.25">
      <c r="A22" s="21" t="s">
        <v>54</v>
      </c>
      <c r="B22" s="21"/>
      <c r="C22" s="21"/>
      <c r="D22" s="3">
        <f>ABS(0.9*D5-1.3*D8)</f>
        <v>88.903500000000008</v>
      </c>
      <c r="E22" s="6">
        <f t="shared" ref="E22:H22" si="10">ABS(0.9*E5-1.3*E8)</f>
        <v>0.33237</v>
      </c>
      <c r="F22" s="6">
        <f t="shared" si="10"/>
        <v>5.9761500000000005</v>
      </c>
      <c r="G22" s="6">
        <f t="shared" si="10"/>
        <v>0.27179999999999999</v>
      </c>
      <c r="H22" s="6">
        <f t="shared" si="10"/>
        <v>217.62138000000002</v>
      </c>
      <c r="L22" s="5"/>
      <c r="M22" s="5"/>
      <c r="N22" s="5"/>
      <c r="O22" s="5"/>
    </row>
    <row r="23" spans="1:15" x14ac:dyDescent="0.25">
      <c r="A23" s="21" t="s">
        <v>63</v>
      </c>
      <c r="B23" s="21"/>
      <c r="C23" s="21"/>
      <c r="D23" s="3">
        <f>ABS(0.75*(1.4*D5+1.7*D6+1.87*D9))</f>
        <v>0.65540249999999989</v>
      </c>
      <c r="E23" s="6">
        <f t="shared" ref="E23:H23" si="11">ABS(0.75*(1.4*E5+1.7*E6+1.87*E9))</f>
        <v>82.760034000000005</v>
      </c>
      <c r="F23" s="6">
        <f t="shared" si="11"/>
        <v>4.0144199999999994</v>
      </c>
      <c r="G23" s="6">
        <f t="shared" si="11"/>
        <v>10.735620000000001</v>
      </c>
      <c r="H23" s="6">
        <f t="shared" si="11"/>
        <v>230.77438499999997</v>
      </c>
      <c r="L23" s="5"/>
      <c r="M23" s="5"/>
      <c r="N23" s="5"/>
      <c r="O23" s="5"/>
    </row>
    <row r="24" spans="1:15" x14ac:dyDescent="0.25">
      <c r="A24" s="21" t="s">
        <v>64</v>
      </c>
      <c r="B24" s="21"/>
      <c r="C24" s="21"/>
      <c r="D24" s="3">
        <f>ABS(0.75*(1.4*D5+1.7*D6-1.87*D9))</f>
        <v>0.65540249999999989</v>
      </c>
      <c r="E24" s="6">
        <f t="shared" ref="E24:H24" si="12">ABS(0.75*(1.4*E5+1.7*E6-1.87*E9))</f>
        <v>83.673519000000013</v>
      </c>
      <c r="F24" s="6">
        <f t="shared" si="12"/>
        <v>4.0144199999999994</v>
      </c>
      <c r="G24" s="6">
        <f t="shared" si="12"/>
        <v>11.451930000000001</v>
      </c>
      <c r="H24" s="6">
        <f t="shared" si="12"/>
        <v>201.85483499999998</v>
      </c>
      <c r="L24" s="5"/>
      <c r="M24" s="5"/>
      <c r="N24" s="5"/>
      <c r="O24" s="5"/>
    </row>
    <row r="25" spans="1:15" x14ac:dyDescent="0.25">
      <c r="A25" s="21" t="s">
        <v>65</v>
      </c>
      <c r="B25" s="21"/>
      <c r="C25" s="21"/>
      <c r="D25" s="3">
        <f>ABS(0.75*(1.4*D5+1.7*D6+1.87*D10))</f>
        <v>147.312555</v>
      </c>
      <c r="E25" s="6">
        <f t="shared" ref="E25:H25" si="13">ABS(0.75*(1.4*E5+1.7*E6+1.87*E10))</f>
        <v>0.45674250000000005</v>
      </c>
      <c r="F25" s="6">
        <f t="shared" si="13"/>
        <v>23.901870000000002</v>
      </c>
      <c r="G25" s="6">
        <f t="shared" si="13"/>
        <v>0.358155</v>
      </c>
      <c r="H25" s="6">
        <f t="shared" si="13"/>
        <v>101.66023499999997</v>
      </c>
      <c r="L25" s="5"/>
      <c r="M25" s="5"/>
      <c r="N25" s="5"/>
      <c r="O25" s="5"/>
    </row>
    <row r="26" spans="1:15" x14ac:dyDescent="0.25">
      <c r="A26" s="21" t="s">
        <v>66</v>
      </c>
      <c r="B26" s="21"/>
      <c r="C26" s="21"/>
      <c r="D26" s="3">
        <f>ABS(0.75*(1.4*D5+1.7*D6-1.87*D10))</f>
        <v>148.62336000000002</v>
      </c>
      <c r="E26" s="6">
        <f t="shared" ref="E26:H26" si="14">ABS(0.75*(1.4*E5+1.7*E6-1.87*E10))</f>
        <v>0.45674250000000005</v>
      </c>
      <c r="F26" s="6">
        <f t="shared" si="14"/>
        <v>15.87303</v>
      </c>
      <c r="G26" s="6">
        <f t="shared" si="14"/>
        <v>0.358155</v>
      </c>
      <c r="H26" s="6">
        <f t="shared" si="14"/>
        <v>330.96898499999998</v>
      </c>
      <c r="L26" s="5"/>
      <c r="M26" s="5"/>
      <c r="N26" s="5"/>
      <c r="O26" s="5"/>
    </row>
    <row r="27" spans="1:15" x14ac:dyDescent="0.25">
      <c r="A27" s="21" t="s">
        <v>55</v>
      </c>
      <c r="B27" s="21"/>
      <c r="C27" s="21"/>
      <c r="D27" s="3">
        <f>ABS(0.9*D5+1.43*D9)</f>
        <v>0.72450000000000003</v>
      </c>
      <c r="E27" s="6">
        <f t="shared" ref="E27:H27" si="15">ABS(0.9*E5+1.43*E9)</f>
        <v>84.516108000000003</v>
      </c>
      <c r="F27" s="6">
        <f t="shared" si="15"/>
        <v>3.6782999999999997</v>
      </c>
      <c r="G27" s="6">
        <f t="shared" si="15"/>
        <v>11.039499999999999</v>
      </c>
      <c r="H27" s="6">
        <f t="shared" si="15"/>
        <v>175.69768000000002</v>
      </c>
      <c r="L27" s="5"/>
      <c r="M27" s="5"/>
      <c r="N27" s="5"/>
      <c r="O27" s="5"/>
    </row>
    <row r="28" spans="1:15" x14ac:dyDescent="0.25">
      <c r="A28" s="21" t="s">
        <v>56</v>
      </c>
      <c r="B28" s="21"/>
      <c r="C28" s="21"/>
      <c r="D28" s="3">
        <f>ABS(0.9*D5-1.43*D9)</f>
        <v>0.72450000000000003</v>
      </c>
      <c r="E28" s="6">
        <f t="shared" ref="E28:H28" si="16">ABS(0.9*E5-1.43*E9)</f>
        <v>85.180847999999997</v>
      </c>
      <c r="F28" s="6">
        <f t="shared" si="16"/>
        <v>3.6782999999999997</v>
      </c>
      <c r="G28" s="6">
        <f t="shared" si="16"/>
        <v>11.5831</v>
      </c>
      <c r="H28" s="6">
        <f t="shared" si="16"/>
        <v>146.21108000000001</v>
      </c>
      <c r="L28" s="5"/>
      <c r="M28" s="5"/>
      <c r="N28" s="5"/>
      <c r="O28" s="5"/>
    </row>
    <row r="29" spans="1:15" x14ac:dyDescent="0.25">
      <c r="A29" s="21" t="s">
        <v>57</v>
      </c>
      <c r="B29" s="21"/>
      <c r="C29" s="21"/>
      <c r="D29" s="3">
        <f>ABS(0.9*D5+1.43*D10)</f>
        <v>150.14479</v>
      </c>
      <c r="E29" s="6">
        <f t="shared" ref="E29:H29" si="17">ABS(0.9*E5+1.43*E10)</f>
        <v>0.33237</v>
      </c>
      <c r="F29" s="6">
        <f t="shared" si="17"/>
        <v>23.9557</v>
      </c>
      <c r="G29" s="6">
        <f t="shared" si="17"/>
        <v>0.27179999999999999</v>
      </c>
      <c r="H29" s="6">
        <f t="shared" si="17"/>
        <v>44.051880000000025</v>
      </c>
      <c r="L29" s="5"/>
      <c r="O29" s="5"/>
    </row>
    <row r="30" spans="1:15" x14ac:dyDescent="0.25">
      <c r="A30" s="21" t="s">
        <v>58</v>
      </c>
      <c r="B30" s="21"/>
      <c r="C30" s="21"/>
      <c r="D30" s="3">
        <f>ABS(0.9*D5-1.43*D9)</f>
        <v>0.72450000000000003</v>
      </c>
      <c r="E30" s="6">
        <f t="shared" ref="E30:H30" si="18">ABS(0.9*E5-1.43*E9)</f>
        <v>85.180847999999997</v>
      </c>
      <c r="F30" s="6">
        <f t="shared" si="18"/>
        <v>3.6782999999999997</v>
      </c>
      <c r="G30" s="6">
        <f t="shared" si="18"/>
        <v>11.5831</v>
      </c>
      <c r="H30" s="6">
        <f t="shared" si="18"/>
        <v>146.21108000000001</v>
      </c>
      <c r="L30" s="5"/>
      <c r="O30" s="5"/>
    </row>
    <row r="31" spans="1:15" x14ac:dyDescent="0.25">
      <c r="A31" s="21"/>
      <c r="B31" s="21"/>
      <c r="C31" s="21"/>
    </row>
    <row r="32" spans="1:15" x14ac:dyDescent="0.25">
      <c r="A32" s="21"/>
      <c r="B32" s="21"/>
      <c r="C32" s="21"/>
    </row>
    <row r="48" spans="1:10" s="8" customFormat="1" ht="15.7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9"/>
    </row>
    <row r="49" spans="1:10" s="8" customFormat="1" ht="15.75" x14ac:dyDescent="0.25">
      <c r="A49" s="7"/>
      <c r="B49" s="7"/>
      <c r="C49" s="7"/>
      <c r="D49" s="7"/>
      <c r="E49" s="7"/>
      <c r="F49" s="7"/>
      <c r="G49" s="7"/>
      <c r="H49" s="7"/>
      <c r="I49" s="7"/>
      <c r="J49" s="9"/>
    </row>
    <row r="50" spans="1:10" s="8" customFormat="1" ht="15.75" x14ac:dyDescent="0.25">
      <c r="A50" s="7"/>
      <c r="B50" s="7"/>
      <c r="C50" s="7"/>
      <c r="D50" s="7"/>
      <c r="E50" s="7"/>
      <c r="F50" s="7"/>
      <c r="G50" s="7"/>
      <c r="H50" s="7"/>
      <c r="I50" s="7"/>
      <c r="J50" s="9"/>
    </row>
    <row r="51" spans="1:10" ht="15.75" x14ac:dyDescent="0.25">
      <c r="A51" s="17" t="s">
        <v>76</v>
      </c>
      <c r="B51" s="17"/>
      <c r="C51" s="17"/>
      <c r="D51" s="17"/>
      <c r="E51" s="17"/>
      <c r="F51" s="17"/>
      <c r="G51" s="17"/>
      <c r="H51" s="17"/>
    </row>
    <row r="52" spans="1:10" ht="15" customHeight="1" x14ac:dyDescent="0.25">
      <c r="A52" s="19" t="s">
        <v>42</v>
      </c>
      <c r="B52" s="19" t="s">
        <v>67</v>
      </c>
      <c r="C52" s="19" t="s">
        <v>68</v>
      </c>
      <c r="D52" s="19" t="s">
        <v>71</v>
      </c>
      <c r="E52" s="19" t="s">
        <v>72</v>
      </c>
      <c r="F52" s="19" t="s">
        <v>74</v>
      </c>
      <c r="G52" s="19" t="s">
        <v>75</v>
      </c>
      <c r="H52" s="19" t="s">
        <v>69</v>
      </c>
    </row>
    <row r="53" spans="1:10" x14ac:dyDescent="0.25">
      <c r="A53" s="19"/>
      <c r="B53" s="19"/>
      <c r="C53" s="19"/>
      <c r="D53" s="19"/>
      <c r="E53" s="19"/>
      <c r="F53" s="19"/>
      <c r="G53" s="19"/>
      <c r="H53" s="19"/>
    </row>
    <row r="54" spans="1:10" s="6" customFormat="1" x14ac:dyDescent="0.25">
      <c r="A54" s="19"/>
      <c r="B54" s="19"/>
      <c r="C54" s="19"/>
      <c r="D54" s="19"/>
      <c r="E54" s="19"/>
      <c r="F54" s="19"/>
      <c r="G54" s="19"/>
      <c r="H54" s="19"/>
    </row>
    <row r="55" spans="1:10" x14ac:dyDescent="0.25">
      <c r="A55" s="3" t="s">
        <v>43</v>
      </c>
      <c r="B55" s="3">
        <v>-68.582999999999998</v>
      </c>
      <c r="C55" s="3">
        <v>-44.878999999999998</v>
      </c>
      <c r="D55" s="3">
        <v>-9.23</v>
      </c>
      <c r="E55" s="3">
        <v>-4.7300000000000004</v>
      </c>
      <c r="F55" s="6">
        <v>9.8699999999999992</v>
      </c>
      <c r="G55" s="6">
        <v>4.84</v>
      </c>
      <c r="H55" s="3">
        <f t="shared" ref="H55:H60" si="19">B55+C55</f>
        <v>-113.46199999999999</v>
      </c>
    </row>
    <row r="56" spans="1:10" x14ac:dyDescent="0.25">
      <c r="A56" s="3" t="s">
        <v>44</v>
      </c>
      <c r="B56" s="3">
        <v>-7.75</v>
      </c>
      <c r="C56" s="3">
        <v>-7.18</v>
      </c>
      <c r="D56" s="3">
        <v>-1.82</v>
      </c>
      <c r="E56" s="3">
        <v>-0.52</v>
      </c>
      <c r="F56" s="6">
        <v>1.92</v>
      </c>
      <c r="G56" s="6">
        <v>0.53</v>
      </c>
      <c r="H56" s="3">
        <f t="shared" si="19"/>
        <v>-14.93</v>
      </c>
    </row>
    <row r="57" spans="1:10" x14ac:dyDescent="0.25">
      <c r="A57" s="3" t="s">
        <v>45</v>
      </c>
      <c r="B57" s="3">
        <v>-0.76</v>
      </c>
      <c r="E57" s="3">
        <v>9.81</v>
      </c>
      <c r="G57" s="6">
        <v>-11.71</v>
      </c>
      <c r="H57" s="3">
        <f t="shared" si="19"/>
        <v>-0.76</v>
      </c>
    </row>
    <row r="58" spans="1:10" x14ac:dyDescent="0.25">
      <c r="A58" s="3" t="s">
        <v>46</v>
      </c>
      <c r="C58" s="3">
        <v>17.04</v>
      </c>
      <c r="D58" s="3">
        <v>25.19</v>
      </c>
      <c r="F58" s="6">
        <v>-36.22</v>
      </c>
      <c r="H58" s="3">
        <f t="shared" si="19"/>
        <v>17.04</v>
      </c>
    </row>
    <row r="59" spans="1:10" x14ac:dyDescent="0.25">
      <c r="A59" s="3" t="s">
        <v>47</v>
      </c>
      <c r="B59" s="3">
        <v>-4.1100000000000003</v>
      </c>
      <c r="E59" s="3">
        <v>44.87</v>
      </c>
      <c r="G59" s="6">
        <v>-50.65</v>
      </c>
      <c r="H59" s="3">
        <f t="shared" si="19"/>
        <v>-4.1100000000000003</v>
      </c>
    </row>
    <row r="60" spans="1:10" x14ac:dyDescent="0.25">
      <c r="A60" s="3" t="s">
        <v>48</v>
      </c>
      <c r="C60" s="3">
        <v>36.909999999999997</v>
      </c>
      <c r="D60" s="3">
        <v>50.41</v>
      </c>
      <c r="F60" s="6">
        <v>-63.56</v>
      </c>
      <c r="H60" s="3">
        <f t="shared" si="19"/>
        <v>36.909999999999997</v>
      </c>
    </row>
    <row r="62" spans="1:10" x14ac:dyDescent="0.25">
      <c r="A62" s="22" t="s">
        <v>70</v>
      </c>
      <c r="B62" s="22"/>
      <c r="C62" s="22"/>
    </row>
    <row r="63" spans="1:10" x14ac:dyDescent="0.25">
      <c r="A63" s="23" t="s">
        <v>49</v>
      </c>
      <c r="B63" s="23"/>
      <c r="C63" s="23"/>
      <c r="D63" s="6">
        <f>ABS(1.4*D55)</f>
        <v>12.922000000000001</v>
      </c>
      <c r="E63" s="6">
        <f t="shared" ref="E63:H63" si="20">ABS(1.4*E55)</f>
        <v>6.6219999999999999</v>
      </c>
      <c r="F63" s="6">
        <f t="shared" si="20"/>
        <v>13.817999999999998</v>
      </c>
      <c r="G63" s="6">
        <f t="shared" si="20"/>
        <v>6.7759999999999998</v>
      </c>
      <c r="H63" s="6">
        <f t="shared" si="20"/>
        <v>158.84679999999997</v>
      </c>
    </row>
    <row r="64" spans="1:10" x14ac:dyDescent="0.25">
      <c r="A64" s="23" t="s">
        <v>50</v>
      </c>
      <c r="B64" s="23"/>
      <c r="C64" s="23"/>
      <c r="D64" s="6">
        <f>ABS(1.4*D55+1.7*D56)</f>
        <v>16.016000000000002</v>
      </c>
      <c r="E64" s="6">
        <f t="shared" ref="E64:H64" si="21">ABS(1.4*E55+1.7*E56)</f>
        <v>7.5060000000000002</v>
      </c>
      <c r="F64" s="6">
        <f t="shared" si="21"/>
        <v>17.081999999999997</v>
      </c>
      <c r="G64" s="6">
        <f t="shared" si="21"/>
        <v>7.6769999999999996</v>
      </c>
      <c r="H64" s="6">
        <f t="shared" si="21"/>
        <v>184.22779999999997</v>
      </c>
    </row>
    <row r="65" spans="1:8" x14ac:dyDescent="0.25">
      <c r="A65" s="23" t="s">
        <v>59</v>
      </c>
      <c r="B65" s="23"/>
      <c r="C65" s="23"/>
      <c r="D65" s="6">
        <f>ABS(0.75*(1.4*D55+1.7*D56+1.7*D57))</f>
        <v>12.012</v>
      </c>
      <c r="E65" s="6">
        <f t="shared" ref="E65:H65" si="22">ABS(0.75*(1.4*E55+1.7*E56+1.7*E57))</f>
        <v>6.8782499999999995</v>
      </c>
      <c r="F65" s="6">
        <f t="shared" si="22"/>
        <v>12.811499999999999</v>
      </c>
      <c r="G65" s="6">
        <f t="shared" si="22"/>
        <v>9.1724999999999994</v>
      </c>
      <c r="H65" s="6">
        <f t="shared" si="22"/>
        <v>139.13984999999997</v>
      </c>
    </row>
    <row r="66" spans="1:8" x14ac:dyDescent="0.25">
      <c r="A66" s="23" t="s">
        <v>60</v>
      </c>
      <c r="B66" s="23"/>
      <c r="C66" s="23"/>
      <c r="D66" s="6">
        <f>ABS(0.75*(1.4*D55+1.7*D56-1.7*D57))</f>
        <v>12.012</v>
      </c>
      <c r="E66" s="6">
        <f t="shared" ref="E66:H66" si="23">ABS(0.75*(1.4*E55+1.7*E56-1.7*E57))</f>
        <v>18.137250000000002</v>
      </c>
      <c r="F66" s="6">
        <f t="shared" si="23"/>
        <v>12.811499999999999</v>
      </c>
      <c r="G66" s="6">
        <f t="shared" si="23"/>
        <v>20.687999999999999</v>
      </c>
      <c r="H66" s="6">
        <f t="shared" si="23"/>
        <v>137.20184999999998</v>
      </c>
    </row>
    <row r="67" spans="1:8" x14ac:dyDescent="0.25">
      <c r="A67" s="23" t="s">
        <v>61</v>
      </c>
      <c r="B67" s="23"/>
      <c r="C67" s="23"/>
      <c r="D67" s="6">
        <f>ABS(0.75*(1.4*D55+1.7*D56+1.7*D58))</f>
        <v>20.105249999999998</v>
      </c>
      <c r="E67" s="6">
        <f t="shared" ref="E67:H67" si="24">ABS(0.75*(1.4*E55+1.7*E56+1.7*E58))</f>
        <v>5.6295000000000002</v>
      </c>
      <c r="F67" s="6">
        <f t="shared" si="24"/>
        <v>33.369</v>
      </c>
      <c r="G67" s="6">
        <f t="shared" si="24"/>
        <v>5.7577499999999997</v>
      </c>
      <c r="H67" s="6">
        <f t="shared" si="24"/>
        <v>116.44484999999999</v>
      </c>
    </row>
    <row r="68" spans="1:8" x14ac:dyDescent="0.25">
      <c r="A68" s="23" t="s">
        <v>62</v>
      </c>
      <c r="B68" s="23"/>
      <c r="C68" s="23"/>
      <c r="D68" s="6">
        <f>ABS(0.75*(1.4*D55+1.7*D56-1.7*D57))</f>
        <v>12.012</v>
      </c>
      <c r="E68" s="6">
        <f t="shared" ref="E68:H68" si="25">ABS(0.75*(1.4*E55+1.7*E56-1.7*E57))</f>
        <v>18.137250000000002</v>
      </c>
      <c r="F68" s="6">
        <f t="shared" si="25"/>
        <v>12.811499999999999</v>
      </c>
      <c r="G68" s="6">
        <f t="shared" si="25"/>
        <v>20.687999999999999</v>
      </c>
      <c r="H68" s="6">
        <f t="shared" si="25"/>
        <v>137.20184999999998</v>
      </c>
    </row>
    <row r="69" spans="1:8" x14ac:dyDescent="0.25">
      <c r="A69" s="23" t="s">
        <v>51</v>
      </c>
      <c r="B69" s="23"/>
      <c r="C69" s="23"/>
      <c r="D69" s="6">
        <f>ABS(0.9*D55+1.3*D57)</f>
        <v>8.3070000000000004</v>
      </c>
      <c r="E69" s="6">
        <f t="shared" ref="E69:H69" si="26">ABS(0.9*E55+1.3*E57)</f>
        <v>8.4960000000000022</v>
      </c>
      <c r="F69" s="6">
        <f t="shared" si="26"/>
        <v>8.8829999999999991</v>
      </c>
      <c r="G69" s="6">
        <f t="shared" si="26"/>
        <v>10.867000000000001</v>
      </c>
      <c r="H69" s="6">
        <f t="shared" si="26"/>
        <v>103.10379999999999</v>
      </c>
    </row>
    <row r="70" spans="1:8" x14ac:dyDescent="0.25">
      <c r="A70" s="23" t="s">
        <v>52</v>
      </c>
      <c r="B70" s="23"/>
      <c r="C70" s="23"/>
      <c r="D70" s="6">
        <f>ABS(0.9*D55-1.3*D57)</f>
        <v>8.3070000000000004</v>
      </c>
      <c r="E70" s="6">
        <f t="shared" ref="E70:H70" si="27">ABS(0.9*E55-1.3*E57)</f>
        <v>17.010000000000002</v>
      </c>
      <c r="F70" s="6">
        <f t="shared" si="27"/>
        <v>8.8829999999999991</v>
      </c>
      <c r="G70" s="6">
        <f t="shared" si="27"/>
        <v>19.579000000000001</v>
      </c>
      <c r="H70" s="6">
        <f t="shared" si="27"/>
        <v>101.12779999999999</v>
      </c>
    </row>
    <row r="71" spans="1:8" x14ac:dyDescent="0.25">
      <c r="A71" s="23" t="s">
        <v>53</v>
      </c>
      <c r="B71" s="23"/>
      <c r="C71" s="23"/>
      <c r="D71" s="6">
        <f>ABS(0.9*D55+1.3*D58)</f>
        <v>24.439999999999998</v>
      </c>
      <c r="E71" s="6">
        <f t="shared" ref="E71:H71" si="28">ABS(0.9*E55+1.3*E58)</f>
        <v>4.2570000000000006</v>
      </c>
      <c r="F71" s="6">
        <f t="shared" si="28"/>
        <v>38.203000000000003</v>
      </c>
      <c r="G71" s="6">
        <f t="shared" si="28"/>
        <v>4.3559999999999999</v>
      </c>
      <c r="H71" s="6">
        <f t="shared" si="28"/>
        <v>79.963799999999992</v>
      </c>
    </row>
    <row r="72" spans="1:8" x14ac:dyDescent="0.25">
      <c r="A72" s="23" t="s">
        <v>54</v>
      </c>
      <c r="B72" s="23"/>
      <c r="C72" s="23"/>
      <c r="D72" s="6">
        <f>ABS(0.9*D55-1.3*D58)</f>
        <v>41.054000000000002</v>
      </c>
      <c r="E72" s="6">
        <f t="shared" ref="E72:H72" si="29">ABS(0.9*E55-1.3*E58)</f>
        <v>4.2570000000000006</v>
      </c>
      <c r="F72" s="6">
        <f t="shared" si="29"/>
        <v>55.968999999999994</v>
      </c>
      <c r="G72" s="6">
        <f t="shared" si="29"/>
        <v>4.3559999999999999</v>
      </c>
      <c r="H72" s="6">
        <f t="shared" si="29"/>
        <v>124.26779999999999</v>
      </c>
    </row>
    <row r="73" spans="1:8" x14ac:dyDescent="0.25">
      <c r="A73" s="23" t="s">
        <v>63</v>
      </c>
      <c r="B73" s="23"/>
      <c r="C73" s="23"/>
      <c r="D73" s="6">
        <f>ABS(0.75*(1.4*D55+1.7*D56+1.87*D59))</f>
        <v>12.012</v>
      </c>
      <c r="E73" s="6">
        <f t="shared" ref="E73:H73" si="30">ABS(0.75*(1.4*E55+1.7*E56+1.87*E59))</f>
        <v>57.300674999999998</v>
      </c>
      <c r="F73" s="6">
        <f t="shared" si="30"/>
        <v>12.811499999999999</v>
      </c>
      <c r="G73" s="6">
        <f t="shared" si="30"/>
        <v>65.278874999999999</v>
      </c>
      <c r="H73" s="6">
        <f t="shared" si="30"/>
        <v>143.93512499999997</v>
      </c>
    </row>
    <row r="74" spans="1:8" x14ac:dyDescent="0.25">
      <c r="A74" s="23" t="s">
        <v>64</v>
      </c>
      <c r="B74" s="23"/>
      <c r="C74" s="23"/>
      <c r="D74" s="6">
        <f>ABS(0.75*(1.4*D55+1.7*D56-1.87*D59))</f>
        <v>12.012</v>
      </c>
      <c r="E74" s="6">
        <f t="shared" ref="E74:H74" si="31">ABS(0.75*(1.4*E55+1.7*E56-1.87*E59))</f>
        <v>68.559674999999999</v>
      </c>
      <c r="F74" s="6">
        <f t="shared" si="31"/>
        <v>12.811499999999999</v>
      </c>
      <c r="G74" s="6">
        <f t="shared" si="31"/>
        <v>76.794375000000002</v>
      </c>
      <c r="H74" s="6">
        <f t="shared" si="31"/>
        <v>132.40657499999998</v>
      </c>
    </row>
    <row r="75" spans="1:8" x14ac:dyDescent="0.25">
      <c r="A75" s="23" t="s">
        <v>65</v>
      </c>
      <c r="B75" s="23"/>
      <c r="C75" s="23"/>
      <c r="D75" s="6">
        <f>ABS(0.75*(1.4*D55+1.7*D56+1.87*D60))</f>
        <v>58.688024999999996</v>
      </c>
      <c r="E75" s="6">
        <f t="shared" ref="E75:H75" si="32">ABS(0.75*(1.4*E55+1.7*E56+1.87*E60))</f>
        <v>5.6295000000000002</v>
      </c>
      <c r="F75" s="6">
        <f t="shared" si="32"/>
        <v>76.331400000000002</v>
      </c>
      <c r="G75" s="6">
        <f t="shared" si="32"/>
        <v>5.7577499999999997</v>
      </c>
      <c r="H75" s="6">
        <f t="shared" si="32"/>
        <v>86.40457499999998</v>
      </c>
    </row>
    <row r="76" spans="1:8" x14ac:dyDescent="0.25">
      <c r="A76" s="23" t="s">
        <v>66</v>
      </c>
      <c r="B76" s="23"/>
      <c r="C76" s="23"/>
      <c r="D76" s="6">
        <f>ABS(0.75*(1.4*D55+1.7*D56-1.87*D60))</f>
        <v>82.712025000000011</v>
      </c>
      <c r="E76" s="6">
        <f t="shared" ref="E76:H76" si="33">ABS(0.75*(1.4*E55+1.7*E56-1.87*E60))</f>
        <v>5.6295000000000002</v>
      </c>
      <c r="F76" s="6">
        <f t="shared" si="33"/>
        <v>101.95439999999999</v>
      </c>
      <c r="G76" s="6">
        <f t="shared" si="33"/>
        <v>5.7577499999999997</v>
      </c>
      <c r="H76" s="6">
        <f t="shared" si="33"/>
        <v>189.93712499999998</v>
      </c>
    </row>
    <row r="77" spans="1:8" x14ac:dyDescent="0.25">
      <c r="A77" s="23" t="s">
        <v>55</v>
      </c>
      <c r="B77" s="23"/>
      <c r="C77" s="23"/>
      <c r="D77" s="6">
        <f>ABS(0.9*D55+1.43*D59)</f>
        <v>8.3070000000000004</v>
      </c>
      <c r="E77" s="6">
        <f t="shared" ref="E77:H77" si="34">ABS(0.9*E55+1.43*E59)</f>
        <v>59.907099999999993</v>
      </c>
      <c r="F77" s="6">
        <f t="shared" si="34"/>
        <v>8.8829999999999991</v>
      </c>
      <c r="G77" s="6">
        <f t="shared" si="34"/>
        <v>68.073499999999996</v>
      </c>
      <c r="H77" s="6">
        <f t="shared" si="34"/>
        <v>107.9931</v>
      </c>
    </row>
    <row r="78" spans="1:8" x14ac:dyDescent="0.25">
      <c r="A78" s="23" t="s">
        <v>56</v>
      </c>
      <c r="B78" s="23"/>
      <c r="C78" s="23"/>
      <c r="D78" s="6">
        <f>ABS(0.9*D55-1.43*D59)</f>
        <v>8.3070000000000004</v>
      </c>
      <c r="E78" s="6">
        <f t="shared" ref="E78:H78" si="35">ABS(0.9*E55-1.43*E59)</f>
        <v>68.421099999999996</v>
      </c>
      <c r="F78" s="6">
        <f t="shared" si="35"/>
        <v>8.8829999999999991</v>
      </c>
      <c r="G78" s="6">
        <f t="shared" si="35"/>
        <v>76.785499999999985</v>
      </c>
      <c r="H78" s="6">
        <f t="shared" si="35"/>
        <v>96.238499999999988</v>
      </c>
    </row>
    <row r="79" spans="1:8" x14ac:dyDescent="0.25">
      <c r="A79" s="23" t="s">
        <v>57</v>
      </c>
      <c r="B79" s="23"/>
      <c r="C79" s="23"/>
      <c r="D79" s="6">
        <f>ABS(0.9*D55+1.43*D60)</f>
        <v>63.779299999999992</v>
      </c>
      <c r="E79" s="6">
        <f t="shared" ref="E79:H79" si="36">ABS(0.9*E55+1.43*E60)</f>
        <v>4.2570000000000006</v>
      </c>
      <c r="F79" s="6">
        <f t="shared" si="36"/>
        <v>82.007800000000003</v>
      </c>
      <c r="G79" s="6">
        <f t="shared" si="36"/>
        <v>4.3559999999999999</v>
      </c>
      <c r="H79" s="6">
        <f t="shared" si="36"/>
        <v>49.334499999999998</v>
      </c>
    </row>
    <row r="80" spans="1:8" x14ac:dyDescent="0.25">
      <c r="A80" s="23" t="s">
        <v>58</v>
      </c>
      <c r="B80" s="23"/>
      <c r="C80" s="23"/>
      <c r="D80" s="6">
        <f>ABS(0.9*D55-1.43*D59)</f>
        <v>8.3070000000000004</v>
      </c>
      <c r="E80" s="6">
        <f t="shared" ref="E80:H80" si="37">ABS(0.9*E55-1.43*E59)</f>
        <v>68.421099999999996</v>
      </c>
      <c r="F80" s="6">
        <f t="shared" si="37"/>
        <v>8.8829999999999991</v>
      </c>
      <c r="G80" s="6">
        <f t="shared" si="37"/>
        <v>76.785499999999985</v>
      </c>
      <c r="H80" s="6">
        <f t="shared" si="37"/>
        <v>96.238499999999988</v>
      </c>
    </row>
    <row r="81" spans="1:3" x14ac:dyDescent="0.25">
      <c r="A81" s="23"/>
      <c r="B81" s="23"/>
      <c r="C81" s="23"/>
    </row>
    <row r="82" spans="1:3" x14ac:dyDescent="0.25">
      <c r="A82" s="23"/>
      <c r="B82" s="23"/>
      <c r="C82" s="23"/>
    </row>
  </sheetData>
  <mergeCells count="61"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32:C32"/>
    <mergeCell ref="A62:C62"/>
    <mergeCell ref="A48:I48"/>
    <mergeCell ref="A51:H51"/>
    <mergeCell ref="A52:A54"/>
    <mergeCell ref="B52:B54"/>
    <mergeCell ref="C52:C54"/>
    <mergeCell ref="D52:D54"/>
    <mergeCell ref="E52:E54"/>
    <mergeCell ref="H52:H54"/>
    <mergeCell ref="F52:F54"/>
    <mergeCell ref="G52:G54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:H1"/>
    <mergeCell ref="A2:A4"/>
    <mergeCell ref="B2:B4"/>
    <mergeCell ref="C2:C4"/>
    <mergeCell ref="D2:D4"/>
    <mergeCell ref="E2:E4"/>
    <mergeCell ref="F2:F4"/>
    <mergeCell ref="G2:G4"/>
    <mergeCell ref="H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C4" sqref="C4"/>
    </sheetView>
  </sheetViews>
  <sheetFormatPr defaultRowHeight="15" x14ac:dyDescent="0.25"/>
  <cols>
    <col min="2" max="2" width="14" customWidth="1"/>
    <col min="3" max="3" width="12.140625" customWidth="1"/>
    <col min="4" max="4" width="9.140625" customWidth="1"/>
    <col min="5" max="5" width="10.140625" customWidth="1"/>
    <col min="6" max="6" width="9.7109375" customWidth="1"/>
    <col min="7" max="7" width="7.85546875" bestFit="1" customWidth="1"/>
    <col min="9" max="9" width="11.85546875" bestFit="1" customWidth="1"/>
    <col min="10" max="11" width="5.140625" customWidth="1"/>
    <col min="12" max="12" width="7.42578125" bestFit="1" customWidth="1"/>
    <col min="13" max="13" width="8" bestFit="1" customWidth="1"/>
    <col min="14" max="14" width="6.42578125" bestFit="1" customWidth="1"/>
  </cols>
  <sheetData>
    <row r="1" spans="1:14" x14ac:dyDescent="0.25">
      <c r="A1" s="24" t="s">
        <v>42</v>
      </c>
      <c r="B1" s="24" t="s">
        <v>91</v>
      </c>
      <c r="C1" s="24" t="s">
        <v>92</v>
      </c>
      <c r="D1" s="24" t="s">
        <v>93</v>
      </c>
      <c r="E1" s="24" t="s">
        <v>94</v>
      </c>
      <c r="F1" s="24" t="s">
        <v>95</v>
      </c>
    </row>
    <row r="2" spans="1:14" x14ac:dyDescent="0.25">
      <c r="A2" s="24"/>
      <c r="B2" s="24"/>
      <c r="C2" s="24"/>
      <c r="D2" s="24"/>
      <c r="E2" s="24"/>
      <c r="F2" s="24"/>
    </row>
    <row r="3" spans="1:14" x14ac:dyDescent="0.25">
      <c r="A3" s="24"/>
      <c r="B3" s="24"/>
      <c r="C3" s="24"/>
      <c r="D3" s="24"/>
      <c r="E3" s="24"/>
      <c r="F3" s="24"/>
    </row>
    <row r="4" spans="1:14" x14ac:dyDescent="0.25">
      <c r="A4" s="10" t="s">
        <v>43</v>
      </c>
      <c r="B4" s="15">
        <f>-106572.2/1000</f>
        <v>-106.5722</v>
      </c>
      <c r="C4" s="15">
        <f>-72266/1000</f>
        <v>-72.266000000000005</v>
      </c>
      <c r="D4" s="15">
        <v>-0.80500000000000005</v>
      </c>
      <c r="E4" s="15">
        <v>-0.36930000000000002</v>
      </c>
      <c r="F4" s="15">
        <f>(B4+C4)</f>
        <v>-178.8382</v>
      </c>
    </row>
    <row r="5" spans="1:14" x14ac:dyDescent="0.25">
      <c r="A5" s="10" t="s">
        <v>44</v>
      </c>
      <c r="B5" s="15">
        <v>-11.64</v>
      </c>
      <c r="C5" s="15">
        <v>-10.74</v>
      </c>
      <c r="D5" s="15">
        <v>0.1489</v>
      </c>
      <c r="E5" s="15">
        <v>-5.4100000000000002E-2</v>
      </c>
      <c r="F5" s="15">
        <f>(B5+C5)</f>
        <v>-22.380000000000003</v>
      </c>
    </row>
    <row r="6" spans="1:14" x14ac:dyDescent="0.25">
      <c r="A6" s="10" t="s">
        <v>45</v>
      </c>
      <c r="B6" s="15">
        <v>-2.2999999999999998</v>
      </c>
      <c r="C6" s="15"/>
      <c r="D6" s="15"/>
      <c r="E6" s="15">
        <v>15.5868</v>
      </c>
      <c r="F6" s="15">
        <f>(B6+C6)</f>
        <v>-2.2999999999999998</v>
      </c>
    </row>
    <row r="7" spans="1:14" x14ac:dyDescent="0.25">
      <c r="A7" s="10" t="s">
        <v>46</v>
      </c>
      <c r="B7" s="15"/>
      <c r="C7" s="15">
        <v>43.59</v>
      </c>
      <c r="D7" s="15">
        <v>67.83</v>
      </c>
      <c r="E7" s="15"/>
      <c r="F7" s="15">
        <f>B7+C7</f>
        <v>43.59</v>
      </c>
    </row>
    <row r="8" spans="1:14" x14ac:dyDescent="0.25">
      <c r="A8" s="10" t="s">
        <v>47</v>
      </c>
      <c r="B8" s="15">
        <v>-10.31</v>
      </c>
      <c r="C8" s="15"/>
      <c r="D8" s="15"/>
      <c r="E8" s="15">
        <v>59.334600000000002</v>
      </c>
      <c r="F8" s="15">
        <f>B8+C8</f>
        <v>-10.31</v>
      </c>
    </row>
    <row r="9" spans="1:14" x14ac:dyDescent="0.25">
      <c r="A9" s="10" t="s">
        <v>48</v>
      </c>
      <c r="B9" s="15"/>
      <c r="C9" s="15">
        <v>81.75</v>
      </c>
      <c r="D9" s="15">
        <v>105.503</v>
      </c>
      <c r="E9" s="15"/>
      <c r="F9" s="15">
        <f>(B9+C9)</f>
        <v>81.75</v>
      </c>
    </row>
    <row r="11" spans="1:14" x14ac:dyDescent="0.25">
      <c r="A11" s="10" t="s">
        <v>111</v>
      </c>
      <c r="B11" s="15">
        <v>3</v>
      </c>
      <c r="C11" s="10"/>
      <c r="D11" s="10"/>
      <c r="E11" s="10"/>
      <c r="F11" s="10"/>
    </row>
    <row r="13" spans="1:14" x14ac:dyDescent="0.25">
      <c r="C13" s="27" t="s">
        <v>110</v>
      </c>
      <c r="D13" s="27"/>
      <c r="E13" s="27"/>
      <c r="F13" s="27"/>
      <c r="J13" s="27" t="s">
        <v>106</v>
      </c>
      <c r="K13" s="27"/>
    </row>
    <row r="14" spans="1:14" x14ac:dyDescent="0.25">
      <c r="A14" s="29" t="s">
        <v>77</v>
      </c>
      <c r="B14" s="29"/>
      <c r="C14" s="29"/>
      <c r="D14" s="13" t="s">
        <v>90</v>
      </c>
      <c r="E14" s="12" t="s">
        <v>100</v>
      </c>
      <c r="F14" s="12" t="s">
        <v>99</v>
      </c>
      <c r="G14" s="12" t="s">
        <v>101</v>
      </c>
      <c r="H14" s="12" t="s">
        <v>102</v>
      </c>
      <c r="I14" s="12" t="s">
        <v>103</v>
      </c>
      <c r="J14" s="12" t="s">
        <v>104</v>
      </c>
      <c r="K14" s="12" t="s">
        <v>105</v>
      </c>
      <c r="L14" s="12" t="s">
        <v>107</v>
      </c>
      <c r="M14" s="12" t="s">
        <v>108</v>
      </c>
      <c r="N14" s="12" t="s">
        <v>109</v>
      </c>
    </row>
    <row r="15" spans="1:14" x14ac:dyDescent="0.25">
      <c r="A15" s="25" t="s">
        <v>78</v>
      </c>
      <c r="B15" s="26" t="s">
        <v>81</v>
      </c>
      <c r="C15" s="26"/>
      <c r="D15">
        <f>F4</f>
        <v>-178.8382</v>
      </c>
      <c r="E15">
        <f>D4</f>
        <v>-0.80500000000000005</v>
      </c>
      <c r="F15">
        <f>E4</f>
        <v>-0.36930000000000002</v>
      </c>
      <c r="G15">
        <f>ABS(F15/D15)</f>
        <v>2.0649950625761162E-3</v>
      </c>
      <c r="H15">
        <f>ABS(E15/D15)</f>
        <v>4.5012754545729044E-3</v>
      </c>
      <c r="I15">
        <f>ABS(D15/B11)</f>
        <v>59.612733333333331</v>
      </c>
      <c r="J15" s="16">
        <v>10</v>
      </c>
      <c r="K15" s="16">
        <f>I15/J15</f>
        <v>5.9612733333333328</v>
      </c>
      <c r="L15">
        <f>J15+2*G15</f>
        <v>10.004129990125152</v>
      </c>
      <c r="M15">
        <f>K15+2*H15</f>
        <v>5.9702758842424783</v>
      </c>
      <c r="N15">
        <f>L15*M15</f>
        <v>59.727416022871139</v>
      </c>
    </row>
    <row r="16" spans="1:14" x14ac:dyDescent="0.25">
      <c r="A16" s="25"/>
      <c r="B16" s="26" t="s">
        <v>82</v>
      </c>
      <c r="C16" s="26"/>
      <c r="D16">
        <f>F4+F5</f>
        <v>-201.2182</v>
      </c>
      <c r="E16">
        <f>D4+D5</f>
        <v>-0.65610000000000002</v>
      </c>
      <c r="F16">
        <f>E4+E5</f>
        <v>-0.4234</v>
      </c>
      <c r="G16">
        <f t="shared" ref="G16:G24" si="0">ABS(F16/D16)</f>
        <v>2.1041834187961127E-3</v>
      </c>
      <c r="H16">
        <f t="shared" ref="H16:H24" si="1">ABS(E16/D16)</f>
        <v>3.2606394451396544E-3</v>
      </c>
      <c r="I16">
        <f>ABS(D16/$B11)</f>
        <v>67.072733333333332</v>
      </c>
      <c r="J16" s="16">
        <v>10</v>
      </c>
      <c r="K16" s="16">
        <f t="shared" ref="K16:K24" si="2">I16/J16</f>
        <v>6.7072733333333332</v>
      </c>
      <c r="L16">
        <f t="shared" ref="L16:L24" si="3">J16+2*G16</f>
        <v>10.004208366837592</v>
      </c>
      <c r="M16">
        <f t="shared" ref="M16:M24" si="4">K16+2*H16</f>
        <v>6.7137946122236123</v>
      </c>
      <c r="N16">
        <f t="shared" ref="N16:N24" si="5">L16*M16</f>
        <v>67.166200232836601</v>
      </c>
    </row>
    <row r="17" spans="1:14" x14ac:dyDescent="0.25">
      <c r="A17" s="25" t="s">
        <v>79</v>
      </c>
      <c r="B17" s="26" t="s">
        <v>83</v>
      </c>
      <c r="C17" s="26"/>
      <c r="D17">
        <f>0.75*(F4+F5+F6)</f>
        <v>-152.63865000000001</v>
      </c>
      <c r="E17">
        <f>0.75*(D4+D5+D6)</f>
        <v>-0.49207500000000004</v>
      </c>
      <c r="F17">
        <f>0.75*(E4+E5+E6)</f>
        <v>11.37255</v>
      </c>
      <c r="G17">
        <f t="shared" si="0"/>
        <v>7.4506358645074489E-2</v>
      </c>
      <c r="H17">
        <f t="shared" si="1"/>
        <v>3.2237903047491576E-3</v>
      </c>
      <c r="I17">
        <f>ABS(D17/$B11)</f>
        <v>50.879550000000002</v>
      </c>
      <c r="J17" s="16">
        <v>10</v>
      </c>
      <c r="K17" s="16">
        <f t="shared" si="2"/>
        <v>5.087955</v>
      </c>
      <c r="L17">
        <f t="shared" si="3"/>
        <v>10.149012717290148</v>
      </c>
      <c r="M17">
        <f t="shared" si="4"/>
        <v>5.0944025806094979</v>
      </c>
      <c r="N17">
        <f t="shared" si="5"/>
        <v>51.70315657760154</v>
      </c>
    </row>
    <row r="18" spans="1:14" x14ac:dyDescent="0.25">
      <c r="A18" s="25"/>
      <c r="B18" s="26" t="s">
        <v>84</v>
      </c>
      <c r="C18" s="26"/>
      <c r="D18">
        <f>0.75*(F4+F5-F6)</f>
        <v>-149.18865</v>
      </c>
      <c r="E18">
        <f>0.75*(D4+D5-D6)</f>
        <v>-0.49207500000000004</v>
      </c>
      <c r="F18">
        <f>0.75*(E4+E5-E6)</f>
        <v>-12.007650000000002</v>
      </c>
      <c r="G18">
        <f t="shared" si="0"/>
        <v>8.0486350670778251E-2</v>
      </c>
      <c r="H18">
        <f t="shared" si="1"/>
        <v>3.298340724981425E-3</v>
      </c>
      <c r="I18">
        <f>ABS(D18/$B11)</f>
        <v>49.729549999999996</v>
      </c>
      <c r="J18" s="16">
        <v>10</v>
      </c>
      <c r="K18" s="16">
        <f t="shared" si="2"/>
        <v>4.9729549999999998</v>
      </c>
      <c r="L18">
        <f t="shared" si="3"/>
        <v>10.160972701341557</v>
      </c>
      <c r="M18">
        <f t="shared" si="4"/>
        <v>4.979551681449963</v>
      </c>
      <c r="N18">
        <f t="shared" si="5"/>
        <v>50.597088700132517</v>
      </c>
    </row>
    <row r="19" spans="1:14" x14ac:dyDescent="0.25">
      <c r="A19" s="25"/>
      <c r="B19" s="26" t="s">
        <v>85</v>
      </c>
      <c r="C19" s="26"/>
      <c r="D19">
        <f>0.75*(F4+F5+F7)</f>
        <v>-118.22114999999999</v>
      </c>
      <c r="E19">
        <f>0.75*(D4+D5+D7)</f>
        <v>50.380425000000002</v>
      </c>
      <c r="F19">
        <f>0.75*(E4+E5+E7)</f>
        <v>-0.31755</v>
      </c>
      <c r="G19">
        <f t="shared" si="0"/>
        <v>2.6860675945040292E-3</v>
      </c>
      <c r="H19">
        <f t="shared" si="1"/>
        <v>0.42615407649138926</v>
      </c>
      <c r="I19">
        <f>ABS(D19/$B11)</f>
        <v>39.407049999999998</v>
      </c>
      <c r="J19" s="16">
        <v>10</v>
      </c>
      <c r="K19" s="16">
        <f t="shared" si="2"/>
        <v>3.9407049999999999</v>
      </c>
      <c r="L19">
        <f t="shared" si="3"/>
        <v>10.005372135189008</v>
      </c>
      <c r="M19">
        <f t="shared" si="4"/>
        <v>4.7930131529827786</v>
      </c>
      <c r="N19">
        <f t="shared" si="5"/>
        <v>47.955880244448302</v>
      </c>
    </row>
    <row r="20" spans="1:14" x14ac:dyDescent="0.25">
      <c r="A20" s="25"/>
      <c r="B20" s="26" t="s">
        <v>86</v>
      </c>
      <c r="C20" s="26"/>
      <c r="D20">
        <f>0.75*(F4+F5-F7)</f>
        <v>-183.60615000000001</v>
      </c>
      <c r="E20">
        <f>0.75*(D4+D5-D7)</f>
        <v>-51.364574999999995</v>
      </c>
      <c r="F20">
        <f>0.75*(E4+E5-E7)</f>
        <v>-0.31755</v>
      </c>
      <c r="G20">
        <f t="shared" si="0"/>
        <v>1.7295172302234972E-3</v>
      </c>
      <c r="H20">
        <f t="shared" si="1"/>
        <v>0.27975410954371621</v>
      </c>
      <c r="I20">
        <f>ABS(D20/B11)</f>
        <v>61.202050000000007</v>
      </c>
      <c r="J20" s="16">
        <v>10</v>
      </c>
      <c r="K20" s="16">
        <f t="shared" si="2"/>
        <v>6.1202050000000003</v>
      </c>
      <c r="L20">
        <f t="shared" si="3"/>
        <v>10.003459034460446</v>
      </c>
      <c r="M20">
        <f t="shared" si="4"/>
        <v>6.6797132190874331</v>
      </c>
      <c r="N20">
        <f t="shared" si="5"/>
        <v>66.82023754908505</v>
      </c>
    </row>
    <row r="21" spans="1:14" x14ac:dyDescent="0.25">
      <c r="A21" s="25" t="s">
        <v>80</v>
      </c>
      <c r="B21" s="26" t="s">
        <v>87</v>
      </c>
      <c r="C21" s="26"/>
      <c r="D21">
        <f>0.75*(F4+F5+F8)</f>
        <v>-158.64615000000001</v>
      </c>
      <c r="E21">
        <f>0.75*(D4+D5+D8)</f>
        <v>-0.49207500000000004</v>
      </c>
      <c r="F21">
        <f>0.75*(E4+E5+E8)</f>
        <v>44.183399999999999</v>
      </c>
      <c r="G21">
        <f t="shared" si="0"/>
        <v>0.27850281900947482</v>
      </c>
      <c r="H21">
        <f t="shared" si="1"/>
        <v>3.1017140976947757E-3</v>
      </c>
      <c r="I21">
        <f>ABS(D21/B11)</f>
        <v>52.88205</v>
      </c>
      <c r="J21" s="16">
        <v>10</v>
      </c>
      <c r="K21" s="16">
        <f t="shared" si="2"/>
        <v>5.2882049999999996</v>
      </c>
      <c r="L21">
        <f t="shared" si="3"/>
        <v>10.55700563801895</v>
      </c>
      <c r="M21">
        <f t="shared" si="4"/>
        <v>5.2944084281953891</v>
      </c>
      <c r="N21">
        <f t="shared" si="5"/>
        <v>55.893099626433767</v>
      </c>
    </row>
    <row r="22" spans="1:14" x14ac:dyDescent="0.25">
      <c r="A22" s="25"/>
      <c r="B22" s="26" t="s">
        <v>88</v>
      </c>
      <c r="C22" s="26"/>
      <c r="D22">
        <f>0.75*(F4+F5-F8)</f>
        <v>-143.18115</v>
      </c>
      <c r="E22">
        <f>0.75*(D4+D5-D8)</f>
        <v>-0.49207500000000004</v>
      </c>
      <c r="F22">
        <f>0.75*(E4+E5-E8)</f>
        <v>-44.8185</v>
      </c>
      <c r="G22">
        <f t="shared" si="0"/>
        <v>0.31301955599602321</v>
      </c>
      <c r="H22">
        <f t="shared" si="1"/>
        <v>3.4367303237891303E-3</v>
      </c>
      <c r="I22">
        <f>ABS(D22/B11)</f>
        <v>47.727049999999998</v>
      </c>
      <c r="J22" s="16">
        <v>10</v>
      </c>
      <c r="K22" s="16">
        <f t="shared" si="2"/>
        <v>4.7727050000000002</v>
      </c>
      <c r="L22">
        <f t="shared" si="3"/>
        <v>10.626039111992046</v>
      </c>
      <c r="M22">
        <f t="shared" si="4"/>
        <v>4.7795784606475786</v>
      </c>
      <c r="N22">
        <f t="shared" si="5"/>
        <v>50.787987661675906</v>
      </c>
    </row>
    <row r="23" spans="1:14" x14ac:dyDescent="0.25">
      <c r="A23" s="25"/>
      <c r="B23" s="26" t="s">
        <v>89</v>
      </c>
      <c r="C23" s="26"/>
      <c r="D23">
        <f>0.75*(F4+F5+F9)</f>
        <v>-89.60114999999999</v>
      </c>
      <c r="E23">
        <f>0.75*(D4+D5+D9)</f>
        <v>78.635175000000004</v>
      </c>
      <c r="F23">
        <f>0.75*(E4+E5+E9)</f>
        <v>-0.31755</v>
      </c>
      <c r="G23">
        <f t="shared" si="0"/>
        <v>3.5440393343165802E-3</v>
      </c>
      <c r="H23">
        <f t="shared" si="1"/>
        <v>0.87761345697013948</v>
      </c>
      <c r="I23">
        <f>ABS(D23/B11)</f>
        <v>29.867049999999995</v>
      </c>
      <c r="J23" s="16">
        <v>10</v>
      </c>
      <c r="K23" s="16">
        <f t="shared" si="2"/>
        <v>2.9867049999999997</v>
      </c>
      <c r="L23">
        <f t="shared" si="3"/>
        <v>10.007088078668634</v>
      </c>
      <c r="M23">
        <f t="shared" si="4"/>
        <v>4.7419319139402791</v>
      </c>
      <c r="N23">
        <f t="shared" si="5"/>
        <v>47.452930325850105</v>
      </c>
    </row>
    <row r="24" spans="1:14" x14ac:dyDescent="0.25">
      <c r="A24" s="25"/>
      <c r="B24" s="26" t="s">
        <v>88</v>
      </c>
      <c r="C24" s="26"/>
      <c r="D24">
        <f>0.75*(F4+F5-F8)</f>
        <v>-143.18115</v>
      </c>
      <c r="E24">
        <f>0.75*(D4+D5-D9)</f>
        <v>-79.619325000000003</v>
      </c>
      <c r="F24">
        <f>0.75*(E4+E5-E9)</f>
        <v>-0.31755</v>
      </c>
      <c r="G24">
        <f t="shared" si="0"/>
        <v>2.2178198736356007E-3</v>
      </c>
      <c r="H24">
        <f t="shared" si="1"/>
        <v>0.5560740712028085</v>
      </c>
      <c r="I24">
        <f>ABS(D24/B11)</f>
        <v>47.727049999999998</v>
      </c>
      <c r="J24" s="16">
        <v>10</v>
      </c>
      <c r="K24" s="16">
        <f t="shared" si="2"/>
        <v>4.7727050000000002</v>
      </c>
      <c r="L24">
        <f t="shared" si="3"/>
        <v>10.004435639747271</v>
      </c>
      <c r="M24">
        <f t="shared" si="4"/>
        <v>5.8848531424056176</v>
      </c>
      <c r="N24">
        <f t="shared" si="5"/>
        <v>58.874634512561485</v>
      </c>
    </row>
    <row r="25" spans="1:14" x14ac:dyDescent="0.25">
      <c r="A25" s="28" t="s">
        <v>112</v>
      </c>
      <c r="B25" s="28"/>
      <c r="C25" s="28"/>
      <c r="D25" s="12">
        <f>MAX(ABS(MAX(D15:D24)),ABS(MIN(D15:D24)))</f>
        <v>201.2182</v>
      </c>
    </row>
    <row r="27" spans="1:14" x14ac:dyDescent="0.25">
      <c r="A27" s="29" t="s">
        <v>97</v>
      </c>
      <c r="B27" s="29"/>
      <c r="C27" s="29"/>
      <c r="D27" s="12" t="s">
        <v>96</v>
      </c>
    </row>
    <row r="28" spans="1:14" x14ac:dyDescent="0.25">
      <c r="A28" s="21" t="s">
        <v>49</v>
      </c>
      <c r="B28" s="21"/>
      <c r="C28" s="21"/>
      <c r="D28" s="10">
        <f>(1.4*F4)</f>
        <v>-250.37347999999997</v>
      </c>
    </row>
    <row r="29" spans="1:14" x14ac:dyDescent="0.25">
      <c r="A29" s="21" t="s">
        <v>50</v>
      </c>
      <c r="B29" s="21"/>
      <c r="C29" s="21"/>
      <c r="D29" s="10">
        <f>(1.4*F4+1.7*F5)</f>
        <v>-288.41947999999996</v>
      </c>
    </row>
    <row r="30" spans="1:14" x14ac:dyDescent="0.25">
      <c r="A30" s="21" t="s">
        <v>59</v>
      </c>
      <c r="B30" s="21"/>
      <c r="C30" s="21"/>
      <c r="D30" s="10">
        <f>(0.75*(1.4*F4+1.7*F5+1.7*F6))</f>
        <v>-219.24710999999999</v>
      </c>
    </row>
    <row r="31" spans="1:14" x14ac:dyDescent="0.25">
      <c r="A31" s="21" t="s">
        <v>60</v>
      </c>
      <c r="B31" s="21"/>
      <c r="C31" s="21"/>
      <c r="D31" s="10">
        <f>(0.75*(1.4*F4+1.7*F5-1.7*F6))</f>
        <v>-213.38210999999995</v>
      </c>
    </row>
    <row r="32" spans="1:14" x14ac:dyDescent="0.25">
      <c r="A32" s="21" t="s">
        <v>61</v>
      </c>
      <c r="B32" s="21"/>
      <c r="C32" s="21"/>
      <c r="D32" s="10">
        <f>(0.75*(1.4*F4+1.7*F5+1.7*F7))</f>
        <v>-160.73735999999997</v>
      </c>
    </row>
    <row r="33" spans="1:4" x14ac:dyDescent="0.25">
      <c r="A33" s="21" t="s">
        <v>62</v>
      </c>
      <c r="B33" s="21"/>
      <c r="C33" s="21"/>
      <c r="D33" s="10">
        <f>(0.75*(1.4*F4+1.7*F5-1.7*F6))</f>
        <v>-213.38210999999995</v>
      </c>
    </row>
    <row r="34" spans="1:4" x14ac:dyDescent="0.25">
      <c r="A34" s="21" t="s">
        <v>51</v>
      </c>
      <c r="B34" s="21"/>
      <c r="C34" s="21"/>
      <c r="D34" s="10">
        <f>(0.9*F4+1.3*F6)</f>
        <v>-163.94438000000002</v>
      </c>
    </row>
    <row r="35" spans="1:4" x14ac:dyDescent="0.25">
      <c r="A35" s="21" t="s">
        <v>52</v>
      </c>
      <c r="B35" s="21"/>
      <c r="C35" s="21"/>
      <c r="D35" s="10">
        <f>0.9*F4-1.3*F6</f>
        <v>-157.96438000000001</v>
      </c>
    </row>
    <row r="36" spans="1:4" x14ac:dyDescent="0.25">
      <c r="A36" s="21" t="s">
        <v>53</v>
      </c>
      <c r="B36" s="21"/>
      <c r="C36" s="21"/>
      <c r="D36" s="10">
        <f>(0.9*F4+1.3*F7)</f>
        <v>-104.28738000000001</v>
      </c>
    </row>
    <row r="37" spans="1:4" x14ac:dyDescent="0.25">
      <c r="A37" s="21" t="s">
        <v>54</v>
      </c>
      <c r="B37" s="21"/>
      <c r="C37" s="21"/>
      <c r="D37" s="10">
        <f>(0.9*F4-1.3*F7)</f>
        <v>-217.62138000000002</v>
      </c>
    </row>
    <row r="38" spans="1:4" x14ac:dyDescent="0.25">
      <c r="A38" s="21" t="s">
        <v>63</v>
      </c>
      <c r="B38" s="21"/>
      <c r="C38" s="21"/>
      <c r="D38" s="10">
        <f>(0.75*(1.4*F4+1.7*F5+1.87*F8))</f>
        <v>-230.77438499999997</v>
      </c>
    </row>
    <row r="39" spans="1:4" x14ac:dyDescent="0.25">
      <c r="A39" s="21" t="s">
        <v>64</v>
      </c>
      <c r="B39" s="21"/>
      <c r="C39" s="21"/>
      <c r="D39" s="10">
        <f>(0.75*(1.4*F4+1.7*F5-1.87*F8))</f>
        <v>-201.85483499999998</v>
      </c>
    </row>
    <row r="40" spans="1:4" x14ac:dyDescent="0.25">
      <c r="A40" s="21" t="s">
        <v>65</v>
      </c>
      <c r="B40" s="21"/>
      <c r="C40" s="21"/>
      <c r="D40" s="10">
        <f>(0.75*(1.4*F4+1.7*F5+1.87*F9))</f>
        <v>-101.66023499999997</v>
      </c>
    </row>
    <row r="41" spans="1:4" x14ac:dyDescent="0.25">
      <c r="A41" s="21" t="s">
        <v>66</v>
      </c>
      <c r="B41" s="21"/>
      <c r="C41" s="21"/>
      <c r="D41" s="10">
        <f>(0.75*(1.4*F4+1.7*F5-1.87*F9))</f>
        <v>-330.96898499999998</v>
      </c>
    </row>
    <row r="42" spans="1:4" x14ac:dyDescent="0.25">
      <c r="A42" s="21" t="s">
        <v>55</v>
      </c>
      <c r="B42" s="21"/>
      <c r="C42" s="21"/>
      <c r="D42" s="10">
        <f>(0.9*F4+1.43*F8)</f>
        <v>-175.69768000000002</v>
      </c>
    </row>
    <row r="43" spans="1:4" x14ac:dyDescent="0.25">
      <c r="A43" s="21" t="s">
        <v>56</v>
      </c>
      <c r="B43" s="21"/>
      <c r="C43" s="21"/>
      <c r="D43" s="10">
        <f>(0.9*F4-1.43*F8)</f>
        <v>-146.21108000000001</v>
      </c>
    </row>
    <row r="44" spans="1:4" x14ac:dyDescent="0.25">
      <c r="A44" s="21" t="s">
        <v>57</v>
      </c>
      <c r="B44" s="21"/>
      <c r="C44" s="21"/>
      <c r="D44" s="10">
        <f>(0.9*F4+1.43*F9)</f>
        <v>-44.051880000000025</v>
      </c>
    </row>
    <row r="45" spans="1:4" x14ac:dyDescent="0.25">
      <c r="A45" s="21" t="s">
        <v>58</v>
      </c>
      <c r="B45" s="21"/>
      <c r="C45" s="21"/>
      <c r="D45" s="10">
        <f>(0.9*F4-1.43*F8)</f>
        <v>-146.21108000000001</v>
      </c>
    </row>
    <row r="46" spans="1:4" x14ac:dyDescent="0.25">
      <c r="A46" s="28" t="s">
        <v>98</v>
      </c>
      <c r="B46" s="28"/>
      <c r="C46" s="28"/>
      <c r="D46">
        <f>MAX(ABS(MAX(D28:D45)),ABS(MIN(D28:D45)))</f>
        <v>330.96898499999998</v>
      </c>
    </row>
    <row r="49" spans="1:10" x14ac:dyDescent="0.25">
      <c r="A49" s="11"/>
      <c r="B49" s="11"/>
      <c r="C49" s="14"/>
      <c r="D49" s="14"/>
      <c r="E49" s="14"/>
      <c r="I49" s="14"/>
      <c r="J49" s="14"/>
    </row>
    <row r="50" spans="1:10" x14ac:dyDescent="0.25">
      <c r="A50" s="11"/>
      <c r="B50" s="11"/>
    </row>
    <row r="51" spans="1:10" x14ac:dyDescent="0.25">
      <c r="A51" s="14"/>
      <c r="B51" s="14"/>
    </row>
    <row r="52" spans="1:10" x14ac:dyDescent="0.25">
      <c r="A52" s="14"/>
      <c r="B52" s="14"/>
    </row>
    <row r="53" spans="1:10" x14ac:dyDescent="0.25">
      <c r="A53" s="14"/>
      <c r="B53" s="14"/>
    </row>
    <row r="54" spans="1:10" x14ac:dyDescent="0.25">
      <c r="A54" s="14"/>
      <c r="B54" s="14"/>
    </row>
    <row r="55" spans="1:10" x14ac:dyDescent="0.25">
      <c r="A55" s="14"/>
      <c r="B55" s="14"/>
    </row>
    <row r="56" spans="1:10" x14ac:dyDescent="0.25">
      <c r="A56" s="14"/>
      <c r="B56" s="14"/>
    </row>
    <row r="57" spans="1:10" x14ac:dyDescent="0.25">
      <c r="A57" s="14"/>
      <c r="B57" s="14"/>
    </row>
    <row r="58" spans="1:10" x14ac:dyDescent="0.25">
      <c r="A58" s="14"/>
      <c r="B58" s="14"/>
    </row>
    <row r="59" spans="1:10" x14ac:dyDescent="0.25">
      <c r="A59" s="14"/>
      <c r="B59" s="14"/>
    </row>
    <row r="60" spans="1:10" x14ac:dyDescent="0.25">
      <c r="A60" s="14"/>
      <c r="B60" s="14"/>
    </row>
  </sheetData>
  <mergeCells count="43">
    <mergeCell ref="J13:K13"/>
    <mergeCell ref="A46:C46"/>
    <mergeCell ref="A42:C42"/>
    <mergeCell ref="A43:C43"/>
    <mergeCell ref="A44:C44"/>
    <mergeCell ref="A45:C45"/>
    <mergeCell ref="A27:C27"/>
    <mergeCell ref="A14:C14"/>
    <mergeCell ref="A36:C36"/>
    <mergeCell ref="A37:C37"/>
    <mergeCell ref="A38:C38"/>
    <mergeCell ref="A39:C39"/>
    <mergeCell ref="A40:C40"/>
    <mergeCell ref="A41:C41"/>
    <mergeCell ref="A25:C25"/>
    <mergeCell ref="A33:C33"/>
    <mergeCell ref="A34:C34"/>
    <mergeCell ref="A35:C35"/>
    <mergeCell ref="B19:C19"/>
    <mergeCell ref="B20:C20"/>
    <mergeCell ref="B21:C21"/>
    <mergeCell ref="B22:C22"/>
    <mergeCell ref="B23:C23"/>
    <mergeCell ref="B24:C24"/>
    <mergeCell ref="A28:C28"/>
    <mergeCell ref="A29:C29"/>
    <mergeCell ref="A30:C30"/>
    <mergeCell ref="A31:C31"/>
    <mergeCell ref="A32:C32"/>
    <mergeCell ref="F1:F3"/>
    <mergeCell ref="A17:A20"/>
    <mergeCell ref="A15:A16"/>
    <mergeCell ref="A21:A24"/>
    <mergeCell ref="B15:C15"/>
    <mergeCell ref="B16:C16"/>
    <mergeCell ref="B17:C17"/>
    <mergeCell ref="B18:C18"/>
    <mergeCell ref="A1:A3"/>
    <mergeCell ref="B1:B3"/>
    <mergeCell ref="C1:C3"/>
    <mergeCell ref="D1:D3"/>
    <mergeCell ref="E1:E3"/>
    <mergeCell ref="C13:F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BeamLoadCombination</vt:lpstr>
      <vt:lpstr>ColumnLoadCombination</vt:lpstr>
      <vt:lpstr>FootingLoadCombination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Asif</dc:creator>
  <cp:lastModifiedBy>Syed Asif</cp:lastModifiedBy>
  <cp:lastPrinted>2016-10-17T04:07:28Z</cp:lastPrinted>
  <dcterms:created xsi:type="dcterms:W3CDTF">2016-10-15T01:06:26Z</dcterms:created>
  <dcterms:modified xsi:type="dcterms:W3CDTF">2016-11-12T13:59:15Z</dcterms:modified>
</cp:coreProperties>
</file>