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490" windowHeight="8265" tabRatio="718"/>
  </bookViews>
  <sheets>
    <sheet name="Compresion Member" sheetId="1" r:id="rId1"/>
    <sheet name="Sheet1" sheetId="2" state="hidden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I15" i="1"/>
  <c r="H3" i="1"/>
  <c r="L4" i="1"/>
  <c r="L9" i="1"/>
  <c r="L10" i="1"/>
  <c r="L12" i="1"/>
  <c r="L13" i="1"/>
  <c r="F15" i="1"/>
  <c r="K15" i="1"/>
  <c r="H15" i="1"/>
  <c r="G15" i="1"/>
  <c r="H7" i="1"/>
  <c r="L8" i="1"/>
  <c r="M11" i="1"/>
  <c r="L11" i="1"/>
  <c r="L5" i="1"/>
  <c r="L22" i="2"/>
  <c r="L19" i="2"/>
  <c r="L18" i="2"/>
  <c r="L20" i="2"/>
  <c r="L21" i="2"/>
  <c r="L17" i="2"/>
  <c r="L10" i="2"/>
  <c r="L6" i="2"/>
  <c r="L7" i="2"/>
  <c r="L5" i="2"/>
  <c r="L8" i="2"/>
  <c r="L9" i="2"/>
</calcChain>
</file>

<file path=xl/sharedStrings.xml><?xml version="1.0" encoding="utf-8"?>
<sst xmlns="http://schemas.openxmlformats.org/spreadsheetml/2006/main" count="111" uniqueCount="51">
  <si>
    <t>KL/r</t>
  </si>
  <si>
    <t>L</t>
  </si>
  <si>
    <t>K</t>
  </si>
  <si>
    <t>r</t>
  </si>
  <si>
    <t>Fe</t>
  </si>
  <si>
    <t>E</t>
  </si>
  <si>
    <t>Fy</t>
  </si>
  <si>
    <t>4.71*sqrt(E/Fy)</t>
  </si>
  <si>
    <t>Fcr</t>
  </si>
  <si>
    <t>Method</t>
  </si>
  <si>
    <t>LRFD</t>
  </si>
  <si>
    <t>Cc</t>
  </si>
  <si>
    <t>Design Calculation</t>
  </si>
  <si>
    <t>Units</t>
  </si>
  <si>
    <t>Inch</t>
  </si>
  <si>
    <t>ksi</t>
  </si>
  <si>
    <t>inch^2</t>
  </si>
  <si>
    <t>Length</t>
  </si>
  <si>
    <t>Force</t>
  </si>
  <si>
    <t>Material Property</t>
  </si>
  <si>
    <t>Value</t>
  </si>
  <si>
    <t>P</t>
  </si>
  <si>
    <t>Ag</t>
  </si>
  <si>
    <t>feet</t>
  </si>
  <si>
    <t>Kip</t>
  </si>
  <si>
    <t>inch</t>
  </si>
  <si>
    <t>Weld Length Calculation</t>
  </si>
  <si>
    <t>Yield on Gross Area</t>
  </si>
  <si>
    <t>Rupture on Net Area</t>
  </si>
  <si>
    <t>Tn</t>
  </si>
  <si>
    <t>Section</t>
  </si>
  <si>
    <t>C</t>
  </si>
  <si>
    <t>Dimention</t>
  </si>
  <si>
    <t>Gross Area</t>
  </si>
  <si>
    <t>CG</t>
  </si>
  <si>
    <t>x</t>
  </si>
  <si>
    <t>y</t>
  </si>
  <si>
    <t>U</t>
  </si>
  <si>
    <t>Fu</t>
  </si>
  <si>
    <t>Govern Force</t>
  </si>
  <si>
    <t>Length Needed</t>
  </si>
  <si>
    <t>Weld Strength</t>
  </si>
  <si>
    <t>Fillet Size</t>
  </si>
  <si>
    <t>Fillet Strength</t>
  </si>
  <si>
    <t>/Inch</t>
  </si>
  <si>
    <t>Known Weld Length</t>
  </si>
  <si>
    <t>L1</t>
  </si>
  <si>
    <t>L2</t>
  </si>
  <si>
    <t>U Check</t>
  </si>
  <si>
    <t>Assumed U</t>
  </si>
  <si>
    <t>FEXX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</si>
</sst>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4"/>
      <color theme="1"/>
      <name val="Times New Roman"/>
      <family val="1"/>
    </font>
    <font>
      <sz val="14"/>
      <color rgb="FF3F3F76"/>
      <name val="Times New Roman"/>
      <family val="1"/>
    </font>
    <font>
      <sz val="14"/>
      <color rgb="FFFF0000"/>
      <name val="Times New Roman"/>
      <family val="1"/>
    </font>
    <font>
      <sz val="18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4"/>
      <color theme="4"/>
      <name val="Times New Roman"/>
      <family val="1"/>
    </font>
    <font>
      <b/>
      <sz val="14"/>
      <color rgb="FF002060"/>
      <name val="Times New Roman"/>
      <family val="1"/>
    </font>
    <font>
      <b/>
      <sz val="18"/>
      <color theme="1"/>
      <name val="Times New Roman"/>
      <family val="1"/>
    </font>
    <font>
      <sz val="14"/>
      <color theme="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9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1" xfId="2" applyFont="1" applyFill="1" applyBorder="1" applyAlignment="1">
      <alignment horizontal="center" vertical="center"/>
    </xf>
    <xf numFmtId="0" fontId="4" fillId="4" borderId="11" xfId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3" fillId="6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1" xfId="1" applyFont="1" applyFill="1" applyBorder="1" applyAlignment="1">
      <alignment horizontal="center" vertical="center"/>
    </xf>
    <xf numFmtId="0" fontId="0" fillId="0" borderId="0" xfId="0" applyBorder="1"/>
    <xf numFmtId="0" fontId="0" fillId="0" borderId="9" xfId="0" applyBorder="1"/>
    <xf numFmtId="0" fontId="5" fillId="6" borderId="11" xfId="1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1" xfId="0" applyBorder="1"/>
    <xf numFmtId="2" fontId="5" fillId="7" borderId="11" xfId="0" applyNumberFormat="1" applyFont="1" applyFill="1" applyBorder="1" applyAlignment="1">
      <alignment vertical="center" wrapText="1"/>
    </xf>
    <xf numFmtId="2" fontId="5" fillId="0" borderId="0" xfId="0" applyNumberFormat="1" applyFont="1" applyBorder="1" applyAlignment="1">
      <alignment vertical="center" wrapText="1"/>
    </xf>
    <xf numFmtId="2" fontId="3" fillId="0" borderId="0" xfId="0" applyNumberFormat="1" applyFont="1" applyAlignment="1">
      <alignment vertical="center"/>
    </xf>
    <xf numFmtId="2" fontId="3" fillId="7" borderId="11" xfId="0" applyNumberFormat="1" applyFont="1" applyFill="1" applyBorder="1" applyAlignment="1">
      <alignment vertical="center"/>
    </xf>
    <xf numFmtId="2" fontId="3" fillId="0" borderId="0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7" borderId="11" xfId="0" applyFont="1" applyFill="1" applyBorder="1" applyAlignment="1">
      <alignment horizontal="right"/>
    </xf>
    <xf numFmtId="0" fontId="5" fillId="7" borderId="11" xfId="0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2" fontId="3" fillId="0" borderId="0" xfId="0" applyNumberFormat="1" applyFont="1" applyAlignment="1">
      <alignment horizontal="right" vertical="center"/>
    </xf>
    <xf numFmtId="2" fontId="3" fillId="6" borderId="11" xfId="0" applyNumberFormat="1" applyFont="1" applyFill="1" applyBorder="1" applyAlignment="1">
      <alignment horizontal="right" vertical="center"/>
    </xf>
    <xf numFmtId="2" fontId="3" fillId="0" borderId="0" xfId="0" applyNumberFormat="1" applyFont="1" applyBorder="1" applyAlignment="1">
      <alignment horizontal="right" vertical="center"/>
    </xf>
    <xf numFmtId="2" fontId="3" fillId="4" borderId="11" xfId="0" applyNumberFormat="1" applyFont="1" applyFill="1" applyBorder="1" applyAlignment="1">
      <alignment horizontal="right" vertical="center"/>
    </xf>
    <xf numFmtId="2" fontId="0" fillId="0" borderId="9" xfId="0" applyNumberForma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6" borderId="12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4" borderId="11" xfId="0" applyFont="1" applyFill="1" applyBorder="1" applyAlignment="1">
      <alignment horizontal="right" vertical="center"/>
    </xf>
    <xf numFmtId="0" fontId="0" fillId="0" borderId="9" xfId="0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6" borderId="1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4" borderId="14" xfId="0" applyFont="1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1" fontId="3" fillId="0" borderId="0" xfId="0" applyNumberFormat="1" applyFont="1" applyAlignment="1">
      <alignment horizontal="right" vertical="center"/>
    </xf>
    <xf numFmtId="1" fontId="3" fillId="6" borderId="11" xfId="0" applyNumberFormat="1" applyFont="1" applyFill="1" applyBorder="1" applyAlignment="1">
      <alignment horizontal="right" vertical="center"/>
    </xf>
    <xf numFmtId="1" fontId="3" fillId="4" borderId="11" xfId="0" applyNumberFormat="1" applyFont="1" applyFill="1" applyBorder="1" applyAlignment="1">
      <alignment horizontal="right" vertical="center"/>
    </xf>
    <xf numFmtId="0" fontId="9" fillId="6" borderId="11" xfId="1" applyFont="1" applyFill="1" applyBorder="1" applyAlignment="1">
      <alignment horizontal="center" vertical="center"/>
    </xf>
    <xf numFmtId="164" fontId="3" fillId="6" borderId="11" xfId="0" applyNumberFormat="1" applyFont="1" applyFill="1" applyBorder="1" applyAlignment="1">
      <alignment horizontal="right" vertical="center"/>
    </xf>
    <xf numFmtId="0" fontId="10" fillId="6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5" fillId="6" borderId="11" xfId="0" applyNumberFormat="1" applyFont="1" applyFill="1" applyBorder="1" applyAlignment="1">
      <alignment horizontal="right" vertical="center"/>
    </xf>
    <xf numFmtId="0" fontId="7" fillId="10" borderId="11" xfId="0" applyFont="1" applyFill="1" applyBorder="1" applyAlignment="1">
      <alignment horizontal="center" vertical="center"/>
    </xf>
    <xf numFmtId="2" fontId="7" fillId="10" borderId="11" xfId="0" applyNumberFormat="1" applyFont="1" applyFill="1" applyBorder="1" applyAlignment="1">
      <alignment vertical="center"/>
    </xf>
    <xf numFmtId="0" fontId="7" fillId="10" borderId="11" xfId="0" applyFont="1" applyFill="1" applyBorder="1" applyAlignment="1">
      <alignment horizontal="right"/>
    </xf>
    <xf numFmtId="12" fontId="8" fillId="7" borderId="11" xfId="0" applyNumberFormat="1" applyFont="1" applyFill="1" applyBorder="1" applyAlignment="1">
      <alignment vertical="center" wrapText="1"/>
    </xf>
    <xf numFmtId="0" fontId="8" fillId="7" borderId="11" xfId="0" applyFont="1" applyFill="1" applyBorder="1" applyAlignment="1">
      <alignment horizontal="right" wrapText="1"/>
    </xf>
    <xf numFmtId="2" fontId="8" fillId="7" borderId="11" xfId="0" applyNumberFormat="1" applyFont="1" applyFill="1" applyBorder="1" applyAlignment="1">
      <alignment vertical="center" wrapText="1"/>
    </xf>
    <xf numFmtId="0" fontId="8" fillId="7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12" fillId="0" borderId="0" xfId="0" applyFont="1" applyBorder="1" applyAlignment="1">
      <alignment horizontal="right"/>
    </xf>
    <xf numFmtId="0" fontId="3" fillId="10" borderId="11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vertical="center"/>
    </xf>
    <xf numFmtId="164" fontId="3" fillId="10" borderId="11" xfId="0" applyNumberFormat="1" applyFont="1" applyFill="1" applyBorder="1" applyAlignment="1">
      <alignment vertical="center"/>
    </xf>
    <xf numFmtId="0" fontId="3" fillId="10" borderId="14" xfId="0" applyFont="1" applyFill="1" applyBorder="1" applyAlignment="1">
      <alignment horizontal="center" vertical="center"/>
    </xf>
    <xf numFmtId="2" fontId="5" fillId="4" borderId="20" xfId="0" applyNumberFormat="1" applyFont="1" applyFill="1" applyBorder="1" applyAlignment="1">
      <alignment horizontal="center" vertical="center"/>
    </xf>
    <xf numFmtId="2" fontId="4" fillId="4" borderId="21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/>
    </xf>
    <xf numFmtId="0" fontId="3" fillId="9" borderId="11" xfId="2" applyFont="1" applyFill="1" applyBorder="1" applyAlignment="1">
      <alignment horizontal="center" vertical="center"/>
    </xf>
    <xf numFmtId="1" fontId="3" fillId="9" borderId="11" xfId="0" applyNumberFormat="1" applyFont="1" applyFill="1" applyBorder="1" applyAlignment="1">
      <alignment horizontal="right" vertical="center"/>
    </xf>
    <xf numFmtId="0" fontId="3" fillId="9" borderId="11" xfId="0" applyFont="1" applyFill="1" applyBorder="1" applyAlignment="1">
      <alignment horizontal="right" vertical="center"/>
    </xf>
    <xf numFmtId="0" fontId="4" fillId="9" borderId="11" xfId="1" applyFont="1" applyFill="1" applyBorder="1" applyAlignment="1">
      <alignment horizontal="center" vertical="center"/>
    </xf>
    <xf numFmtId="12" fontId="5" fillId="6" borderId="11" xfId="0" applyNumberFormat="1" applyFont="1" applyFill="1" applyBorder="1" applyAlignment="1">
      <alignment horizontal="right" vertical="center"/>
    </xf>
    <xf numFmtId="164" fontId="3" fillId="4" borderId="21" xfId="0" applyNumberFormat="1" applyFont="1" applyFill="1" applyBorder="1" applyAlignment="1">
      <alignment horizontal="right" vertical="center"/>
    </xf>
    <xf numFmtId="0" fontId="12" fillId="0" borderId="9" xfId="0" applyFont="1" applyBorder="1" applyAlignment="1">
      <alignment vertical="center"/>
    </xf>
    <xf numFmtId="0" fontId="3" fillId="8" borderId="11" xfId="0" applyFont="1" applyFill="1" applyBorder="1" applyAlignment="1">
      <alignment horizontal="center" vertical="center"/>
    </xf>
    <xf numFmtId="2" fontId="3" fillId="8" borderId="11" xfId="0" applyNumberFormat="1" applyFont="1" applyFill="1" applyBorder="1" applyAlignment="1">
      <alignment vertical="center"/>
    </xf>
    <xf numFmtId="0" fontId="3" fillId="8" borderId="11" xfId="0" applyFont="1" applyFill="1" applyBorder="1" applyAlignment="1">
      <alignment horizontal="right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2" fontId="7" fillId="7" borderId="12" xfId="0" applyNumberFormat="1" applyFont="1" applyFill="1" applyBorder="1" applyAlignment="1">
      <alignment horizontal="center" vertical="center" wrapText="1"/>
    </xf>
    <xf numFmtId="2" fontId="7" fillId="7" borderId="13" xfId="0" applyNumberFormat="1" applyFont="1" applyFill="1" applyBorder="1" applyAlignment="1">
      <alignment horizontal="center" vertical="center" wrapText="1"/>
    </xf>
    <xf numFmtId="2" fontId="7" fillId="7" borderId="19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</cellXfs>
  <cellStyles count="3">
    <cellStyle name="Input" xfId="1" builtinId="20"/>
    <cellStyle name="Normal" xfId="0" builtinId="0"/>
    <cellStyle name="Note" xfId="2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211456</xdr:colOff>
      <xdr:row>6</xdr:row>
      <xdr:rowOff>85726</xdr:rowOff>
    </xdr:from>
    <xdr:ext cx="45719" cy="95250"/>
    <xdr:sp macro="" textlink="">
      <xdr:nvSpPr>
        <xdr:cNvPr id="2" name="TextBox 1"/>
        <xdr:cNvSpPr txBox="1"/>
      </xdr:nvSpPr>
      <xdr:spPr>
        <a:xfrm flipH="1">
          <a:off x="5802631" y="1571626"/>
          <a:ext cx="45719" cy="95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F1:N27"/>
  <sheetViews>
    <sheetView tabSelected="1" workbookViewId="0">
      <selection activeCell="D10" sqref="D10"/>
    </sheetView>
  </sheetViews>
  <sheetFormatPr defaultColWidth="8.85546875" defaultRowHeight="18.75" x14ac:dyDescent="0.3"/>
  <cols>
    <col min="1" max="5" width="8.85546875" style="1"/>
    <col min="6" max="6" width="23.7109375" style="41" bestFit="1" customWidth="1"/>
    <col min="7" max="7" width="18.85546875" style="1" bestFit="1" customWidth="1"/>
    <col min="8" max="8" width="10.7109375" style="46" customWidth="1"/>
    <col min="9" max="9" width="10.42578125" style="36" customWidth="1"/>
    <col min="10" max="10" width="13.42578125" style="1" bestFit="1" customWidth="1"/>
    <col min="11" max="11" width="17.85546875" style="1" bestFit="1" customWidth="1"/>
    <col min="12" max="12" width="13.7109375" style="22" customWidth="1"/>
    <col min="13" max="13" width="9.140625" style="26" customWidth="1"/>
    <col min="14" max="16384" width="8.85546875" style="1"/>
  </cols>
  <sheetData>
    <row r="1" spans="6:14" ht="22.5" x14ac:dyDescent="0.25">
      <c r="F1" s="85" t="s">
        <v>26</v>
      </c>
      <c r="G1" s="86"/>
      <c r="H1" s="86"/>
      <c r="I1" s="86"/>
      <c r="J1" s="86"/>
      <c r="K1" s="86"/>
      <c r="L1" s="86"/>
      <c r="M1" s="86"/>
      <c r="N1" s="87"/>
    </row>
    <row r="2" spans="6:14" x14ac:dyDescent="0.3">
      <c r="F2" s="42" t="s">
        <v>9</v>
      </c>
      <c r="G2" s="51" t="s">
        <v>10</v>
      </c>
      <c r="H2" s="47" t="s">
        <v>20</v>
      </c>
      <c r="I2" s="37" t="s">
        <v>13</v>
      </c>
      <c r="J2" s="16"/>
      <c r="K2" s="10"/>
      <c r="L2" s="23" t="s">
        <v>20</v>
      </c>
      <c r="M2" s="27" t="s">
        <v>13</v>
      </c>
      <c r="N2" s="3"/>
    </row>
    <row r="3" spans="6:14" x14ac:dyDescent="0.3">
      <c r="F3" s="42" t="s">
        <v>27</v>
      </c>
      <c r="G3" s="49" t="s">
        <v>29</v>
      </c>
      <c r="H3" s="50">
        <f>IF(G2="ASD",H12*H7/1.67,0.9*H7*H12)</f>
        <v>162.45000000000002</v>
      </c>
      <c r="I3" s="37" t="s">
        <v>24</v>
      </c>
      <c r="J3" s="17"/>
      <c r="K3" s="11" t="s">
        <v>37</v>
      </c>
      <c r="L3" s="23">
        <v>0.85</v>
      </c>
      <c r="M3" s="27"/>
      <c r="N3" s="3"/>
    </row>
    <row r="4" spans="6:14" x14ac:dyDescent="0.3">
      <c r="F4" s="42" t="s">
        <v>28</v>
      </c>
      <c r="G4" s="49" t="s">
        <v>29</v>
      </c>
      <c r="H4" s="50">
        <f>IF(G2="ASD",H13*L3*H7/2,0.75*L3*H7*H13)</f>
        <v>149.58937499999999</v>
      </c>
      <c r="I4" s="37" t="s">
        <v>24</v>
      </c>
      <c r="J4" s="17"/>
      <c r="K4" s="55" t="s">
        <v>39</v>
      </c>
      <c r="L4" s="56">
        <f>MIN(H3:H4)</f>
        <v>149.58937499999999</v>
      </c>
      <c r="M4" s="57" t="s">
        <v>24</v>
      </c>
      <c r="N4" s="3"/>
    </row>
    <row r="5" spans="6:14" x14ac:dyDescent="0.3">
      <c r="F5" s="42" t="s">
        <v>30</v>
      </c>
      <c r="G5" s="49" t="s">
        <v>31</v>
      </c>
      <c r="H5" s="32"/>
      <c r="I5" s="37"/>
      <c r="J5" s="17"/>
      <c r="K5" s="11" t="s">
        <v>40</v>
      </c>
      <c r="L5" s="23">
        <f>PI()^2*H11/H6^2</f>
        <v>43.179519254765943</v>
      </c>
      <c r="M5" s="27" t="s">
        <v>25</v>
      </c>
      <c r="N5" s="3"/>
    </row>
    <row r="6" spans="6:14" x14ac:dyDescent="0.3">
      <c r="F6" s="42" t="s">
        <v>32</v>
      </c>
      <c r="G6" s="14">
        <v>6</v>
      </c>
      <c r="H6" s="54">
        <v>4</v>
      </c>
      <c r="I6" s="79">
        <v>0.375</v>
      </c>
      <c r="J6" s="52"/>
      <c r="K6" s="82"/>
      <c r="L6" s="83"/>
      <c r="M6" s="84"/>
      <c r="N6" s="3"/>
    </row>
    <row r="7" spans="6:14" x14ac:dyDescent="0.25">
      <c r="F7" s="43" t="s">
        <v>33</v>
      </c>
      <c r="G7" s="52" t="s">
        <v>22</v>
      </c>
      <c r="H7" s="33">
        <f>3.61</f>
        <v>3.61</v>
      </c>
      <c r="I7" s="38"/>
      <c r="J7" s="52"/>
      <c r="K7" s="90" t="s">
        <v>41</v>
      </c>
      <c r="L7" s="91"/>
      <c r="M7" s="92"/>
      <c r="N7" s="3"/>
    </row>
    <row r="8" spans="6:14" x14ac:dyDescent="0.3">
      <c r="F8" s="43" t="s">
        <v>34</v>
      </c>
      <c r="G8" s="52" t="s">
        <v>35</v>
      </c>
      <c r="H8" s="33" t="s">
        <v>36</v>
      </c>
      <c r="I8" s="38"/>
      <c r="J8" s="52"/>
      <c r="K8" s="61" t="s">
        <v>42</v>
      </c>
      <c r="L8" s="58">
        <f>1/4</f>
        <v>0.25</v>
      </c>
      <c r="M8" s="59" t="s">
        <v>25</v>
      </c>
      <c r="N8" s="3"/>
    </row>
    <row r="9" spans="6:14" x14ac:dyDescent="0.3">
      <c r="F9" s="43"/>
      <c r="G9" s="52">
        <v>0.93300000000000005</v>
      </c>
      <c r="H9" s="33">
        <v>1.94</v>
      </c>
      <c r="I9" s="38"/>
      <c r="J9" s="52"/>
      <c r="K9" s="61" t="s">
        <v>43</v>
      </c>
      <c r="L9" s="60">
        <f>IF(G2="ASD",0.5*0.6*0.707*L8*H11,0.9*0.6*0.707*L8*H11)</f>
        <v>6.6811500000000006</v>
      </c>
      <c r="M9" s="59" t="s">
        <v>44</v>
      </c>
      <c r="N9" s="3"/>
    </row>
    <row r="10" spans="6:14" x14ac:dyDescent="0.3">
      <c r="F10" s="88" t="s">
        <v>19</v>
      </c>
      <c r="G10" s="89"/>
      <c r="H10" s="89"/>
      <c r="I10" s="89"/>
      <c r="J10" s="52"/>
      <c r="K10" s="61" t="s">
        <v>40</v>
      </c>
      <c r="L10" s="60">
        <f>L4/L9</f>
        <v>22.389764486652744</v>
      </c>
      <c r="M10" s="59" t="s">
        <v>25</v>
      </c>
      <c r="N10" s="3"/>
    </row>
    <row r="11" spans="6:14" ht="37.5" x14ac:dyDescent="0.3">
      <c r="F11" s="74"/>
      <c r="G11" s="75" t="s">
        <v>50</v>
      </c>
      <c r="H11" s="76">
        <v>70</v>
      </c>
      <c r="I11" s="77" t="s">
        <v>14</v>
      </c>
      <c r="J11" s="12"/>
      <c r="K11" s="73" t="s">
        <v>45</v>
      </c>
      <c r="L11" s="21">
        <f>6</f>
        <v>6</v>
      </c>
      <c r="M11" s="66">
        <f>H9/(G6-H9)</f>
        <v>0.47783251231527085</v>
      </c>
      <c r="N11" s="3"/>
    </row>
    <row r="12" spans="6:14" x14ac:dyDescent="0.25">
      <c r="F12" s="74"/>
      <c r="G12" s="78" t="s">
        <v>6</v>
      </c>
      <c r="H12" s="76">
        <v>50</v>
      </c>
      <c r="I12" s="77" t="s">
        <v>15</v>
      </c>
      <c r="J12" s="52"/>
      <c r="K12" s="68" t="s">
        <v>46</v>
      </c>
      <c r="L12" s="69">
        <f>M11*(L10-L11)/(1+M11)</f>
        <v>5.2993571840177198</v>
      </c>
      <c r="M12" s="68" t="s">
        <v>25</v>
      </c>
      <c r="N12" s="3"/>
    </row>
    <row r="13" spans="6:14" x14ac:dyDescent="0.25">
      <c r="F13" s="74"/>
      <c r="G13" s="78" t="s">
        <v>38</v>
      </c>
      <c r="H13" s="76">
        <v>65</v>
      </c>
      <c r="I13" s="77" t="s">
        <v>15</v>
      </c>
      <c r="J13" s="52"/>
      <c r="K13" s="68" t="s">
        <v>47</v>
      </c>
      <c r="L13" s="69">
        <f>L10-L11-L12</f>
        <v>11.090407302635025</v>
      </c>
      <c r="M13" s="67" t="s">
        <v>25</v>
      </c>
      <c r="N13" s="3"/>
    </row>
    <row r="14" spans="6:14" x14ac:dyDescent="0.25">
      <c r="F14" s="70" t="s">
        <v>48</v>
      </c>
      <c r="G14" s="7" t="s">
        <v>49</v>
      </c>
      <c r="H14" s="48"/>
      <c r="I14" s="39"/>
      <c r="J14" s="52"/>
      <c r="K14" s="62"/>
      <c r="L14" s="64"/>
      <c r="M14" s="62"/>
      <c r="N14" s="3"/>
    </row>
    <row r="15" spans="6:14" ht="19.5" thickBot="1" x14ac:dyDescent="0.3">
      <c r="F15" s="71">
        <f>1-G9/AVERAGE(L12:L13)</f>
        <v>0.88614845554860744</v>
      </c>
      <c r="G15" s="72">
        <f>L3</f>
        <v>0.85</v>
      </c>
      <c r="H15" s="80">
        <f>K15</f>
        <v>155.95105132086056</v>
      </c>
      <c r="I15" s="80">
        <f>H4</f>
        <v>149.58937499999999</v>
      </c>
      <c r="J15" s="53"/>
      <c r="K15" s="81">
        <f>IF(G2="ASD",H13*F15*H7/2,0.75*F15*H7*H13)</f>
        <v>155.95105132086056</v>
      </c>
      <c r="L15" s="65"/>
      <c r="M15" s="63"/>
      <c r="N15" s="5"/>
    </row>
    <row r="17" spans="6:13" x14ac:dyDescent="0.25">
      <c r="F17" s="1"/>
      <c r="H17" s="1"/>
      <c r="I17" s="1"/>
      <c r="L17" s="1"/>
      <c r="M17" s="1"/>
    </row>
    <row r="18" spans="6:13" x14ac:dyDescent="0.25">
      <c r="F18" s="1"/>
      <c r="H18" s="1"/>
      <c r="I18" s="1"/>
      <c r="L18" s="1"/>
      <c r="M18" s="1"/>
    </row>
    <row r="19" spans="6:13" x14ac:dyDescent="0.25">
      <c r="F19" s="1"/>
      <c r="H19" s="1"/>
      <c r="I19" s="1"/>
      <c r="L19" s="1"/>
      <c r="M19" s="1"/>
    </row>
    <row r="20" spans="6:13" x14ac:dyDescent="0.25">
      <c r="F20" s="1"/>
      <c r="H20" s="1"/>
      <c r="I20" s="1"/>
      <c r="L20" s="1"/>
      <c r="M20" s="1"/>
    </row>
    <row r="21" spans="6:13" x14ac:dyDescent="0.25">
      <c r="F21" s="1"/>
      <c r="H21" s="1"/>
      <c r="I21" s="1"/>
      <c r="L21" s="1"/>
      <c r="M21" s="1"/>
    </row>
    <row r="22" spans="6:13" x14ac:dyDescent="0.25">
      <c r="F22" s="1"/>
      <c r="H22" s="1"/>
      <c r="I22" s="1"/>
      <c r="L22" s="1"/>
      <c r="M22" s="1"/>
    </row>
    <row r="23" spans="6:13" x14ac:dyDescent="0.25">
      <c r="F23" s="1"/>
      <c r="H23" s="1"/>
      <c r="I23" s="1"/>
      <c r="L23" s="1"/>
      <c r="M23" s="1"/>
    </row>
    <row r="24" spans="6:13" ht="18.75" customHeight="1" x14ac:dyDescent="0.25">
      <c r="F24" s="1"/>
      <c r="H24" s="1"/>
      <c r="I24" s="1"/>
      <c r="L24" s="1"/>
      <c r="M24" s="1"/>
    </row>
    <row r="25" spans="6:13" x14ac:dyDescent="0.25">
      <c r="F25" s="1"/>
      <c r="H25" s="1"/>
      <c r="I25" s="1"/>
      <c r="L25" s="1"/>
      <c r="M25" s="1"/>
    </row>
    <row r="26" spans="6:13" x14ac:dyDescent="0.25">
      <c r="F26" s="1"/>
      <c r="H26" s="1"/>
      <c r="I26" s="1"/>
      <c r="L26" s="1"/>
      <c r="M26" s="1"/>
    </row>
    <row r="27" spans="6:13" x14ac:dyDescent="0.25">
      <c r="F27" s="1"/>
      <c r="H27" s="1"/>
      <c r="I27" s="1"/>
      <c r="L27" s="1"/>
      <c r="M27" s="1"/>
    </row>
  </sheetData>
  <mergeCells count="3">
    <mergeCell ref="F1:N1"/>
    <mergeCell ref="F10:I10"/>
    <mergeCell ref="K7:M7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F2:N25"/>
  <sheetViews>
    <sheetView workbookViewId="0">
      <selection activeCell="Q10" sqref="A1:XFD1048576"/>
    </sheetView>
  </sheetViews>
  <sheetFormatPr defaultColWidth="8.85546875" defaultRowHeight="18.75" x14ac:dyDescent="0.3"/>
  <cols>
    <col min="1" max="5" width="8.85546875" style="1"/>
    <col min="6" max="6" width="10" style="41" bestFit="1" customWidth="1"/>
    <col min="7" max="7" width="18.85546875" style="1" bestFit="1" customWidth="1"/>
    <col min="8" max="8" width="11" style="31" bestFit="1" customWidth="1"/>
    <col min="9" max="9" width="8.85546875" style="36"/>
    <col min="10" max="10" width="13.42578125" style="1" bestFit="1" customWidth="1"/>
    <col min="11" max="11" width="18.42578125" style="1" bestFit="1" customWidth="1"/>
    <col min="12" max="12" width="13.140625" style="22" customWidth="1"/>
    <col min="13" max="13" width="9.140625" style="26" customWidth="1"/>
    <col min="14" max="16384" width="8.85546875" style="1"/>
  </cols>
  <sheetData>
    <row r="2" spans="6:14" ht="19.5" thickBot="1" x14ac:dyDescent="0.35"/>
    <row r="3" spans="6:14" ht="23.25" x14ac:dyDescent="0.25">
      <c r="F3" s="95" t="s">
        <v>12</v>
      </c>
      <c r="G3" s="96"/>
      <c r="H3" s="96"/>
      <c r="I3" s="96"/>
      <c r="J3" s="96"/>
      <c r="K3" s="96"/>
      <c r="L3" s="96"/>
      <c r="M3" s="96"/>
      <c r="N3" s="97"/>
    </row>
    <row r="4" spans="6:14" x14ac:dyDescent="0.3">
      <c r="F4" s="42" t="s">
        <v>9</v>
      </c>
      <c r="G4" s="9" t="s">
        <v>10</v>
      </c>
      <c r="H4" s="32" t="s">
        <v>20</v>
      </c>
      <c r="I4" s="37" t="s">
        <v>13</v>
      </c>
      <c r="J4" s="16"/>
      <c r="K4" s="10"/>
      <c r="L4" s="23" t="s">
        <v>20</v>
      </c>
      <c r="M4" s="27" t="s">
        <v>13</v>
      </c>
      <c r="N4" s="3"/>
    </row>
    <row r="5" spans="6:14" x14ac:dyDescent="0.3">
      <c r="F5" s="42" t="s">
        <v>18</v>
      </c>
      <c r="G5" s="14" t="s">
        <v>21</v>
      </c>
      <c r="H5" s="32">
        <v>338</v>
      </c>
      <c r="I5" s="37" t="s">
        <v>24</v>
      </c>
      <c r="J5" s="17"/>
      <c r="K5" s="11" t="s">
        <v>11</v>
      </c>
      <c r="L5" s="23">
        <f>PI()*SQRT(2*H11/H12)</f>
        <v>106.99879020467314</v>
      </c>
      <c r="M5" s="27" t="s">
        <v>15</v>
      </c>
      <c r="N5" s="3"/>
    </row>
    <row r="6" spans="6:14" x14ac:dyDescent="0.3">
      <c r="F6" s="42" t="s">
        <v>17</v>
      </c>
      <c r="G6" s="14" t="s">
        <v>1</v>
      </c>
      <c r="H6" s="32">
        <v>16</v>
      </c>
      <c r="I6" s="37" t="s">
        <v>23</v>
      </c>
      <c r="J6" s="17"/>
      <c r="K6" s="10" t="s">
        <v>7</v>
      </c>
      <c r="L6" s="23">
        <f>4.71*SQRT(H11/H12)</f>
        <v>113.43182093222343</v>
      </c>
      <c r="M6" s="27" t="s">
        <v>15</v>
      </c>
      <c r="N6" s="3"/>
    </row>
    <row r="7" spans="6:14" x14ac:dyDescent="0.3">
      <c r="F7" s="42"/>
      <c r="G7" s="14" t="s">
        <v>2</v>
      </c>
      <c r="H7" s="32">
        <v>1</v>
      </c>
      <c r="I7" s="37"/>
      <c r="J7" s="17"/>
      <c r="K7" s="11" t="s">
        <v>4</v>
      </c>
      <c r="L7" s="23">
        <f>PI()^2*H11/H8^2</f>
        <v>44.72164494243615</v>
      </c>
      <c r="M7" s="27" t="s">
        <v>15</v>
      </c>
      <c r="N7" s="3"/>
    </row>
    <row r="8" spans="6:14" x14ac:dyDescent="0.3">
      <c r="F8" s="42"/>
      <c r="G8" s="14" t="s">
        <v>0</v>
      </c>
      <c r="H8" s="32">
        <v>80</v>
      </c>
      <c r="I8" s="37"/>
      <c r="J8" s="18"/>
      <c r="K8" s="10" t="s">
        <v>8</v>
      </c>
      <c r="L8" s="23">
        <f>IF(H8&gt;L6,0.877*L7,H12*(0.658^(H12/L7)))</f>
        <v>31.314225308609629</v>
      </c>
      <c r="M8" s="27" t="s">
        <v>15</v>
      </c>
      <c r="N8" s="3"/>
    </row>
    <row r="9" spans="6:14" x14ac:dyDescent="0.3">
      <c r="F9" s="43"/>
      <c r="G9" s="2"/>
      <c r="H9" s="33"/>
      <c r="I9" s="38"/>
      <c r="J9" s="2"/>
      <c r="K9" s="15" t="s">
        <v>22</v>
      </c>
      <c r="L9" s="20">
        <f>IF(G4="LRFD",H5/(0.9*L8),H5*1.67/L8)</f>
        <v>11.993129379838088</v>
      </c>
      <c r="M9" s="28" t="s">
        <v>16</v>
      </c>
      <c r="N9" s="3"/>
    </row>
    <row r="10" spans="6:14" x14ac:dyDescent="0.3">
      <c r="F10" s="93" t="s">
        <v>19</v>
      </c>
      <c r="G10" s="94"/>
      <c r="H10" s="94"/>
      <c r="I10" s="94"/>
      <c r="J10" s="19"/>
      <c r="K10" s="15" t="s">
        <v>3</v>
      </c>
      <c r="L10" s="20">
        <f>H7*H6*12/H8</f>
        <v>2.4</v>
      </c>
      <c r="M10" s="28" t="s">
        <v>25</v>
      </c>
      <c r="N10" s="3"/>
    </row>
    <row r="11" spans="6:14" x14ac:dyDescent="0.3">
      <c r="F11" s="44"/>
      <c r="G11" s="6" t="s">
        <v>5</v>
      </c>
      <c r="H11" s="34">
        <v>29000</v>
      </c>
      <c r="I11" s="39" t="s">
        <v>14</v>
      </c>
      <c r="J11" s="12"/>
      <c r="K11" s="8"/>
      <c r="L11" s="21"/>
      <c r="M11" s="29"/>
      <c r="N11" s="3"/>
    </row>
    <row r="12" spans="6:14" x14ac:dyDescent="0.3">
      <c r="F12" s="44"/>
      <c r="G12" s="7" t="s">
        <v>6</v>
      </c>
      <c r="H12" s="34">
        <v>50</v>
      </c>
      <c r="I12" s="39" t="s">
        <v>15</v>
      </c>
      <c r="J12" s="2"/>
      <c r="K12" s="2"/>
      <c r="L12" s="24"/>
      <c r="M12" s="29"/>
      <c r="N12" s="3"/>
    </row>
    <row r="13" spans="6:14" ht="19.5" thickBot="1" x14ac:dyDescent="0.35">
      <c r="F13" s="45"/>
      <c r="G13" s="13"/>
      <c r="H13" s="35"/>
      <c r="I13" s="40"/>
      <c r="J13" s="4"/>
      <c r="K13" s="4"/>
      <c r="L13" s="25"/>
      <c r="M13" s="30"/>
      <c r="N13" s="5"/>
    </row>
    <row r="14" spans="6:14" ht="19.5" thickBot="1" x14ac:dyDescent="0.35"/>
    <row r="15" spans="6:14" ht="23.25" x14ac:dyDescent="0.25">
      <c r="F15" s="95" t="s">
        <v>12</v>
      </c>
      <c r="G15" s="96"/>
      <c r="H15" s="96"/>
      <c r="I15" s="96"/>
      <c r="J15" s="96"/>
      <c r="K15" s="96"/>
      <c r="L15" s="96"/>
      <c r="M15" s="96"/>
      <c r="N15" s="97"/>
    </row>
    <row r="16" spans="6:14" x14ac:dyDescent="0.3">
      <c r="F16" s="42" t="s">
        <v>9</v>
      </c>
      <c r="G16" s="9" t="s">
        <v>10</v>
      </c>
      <c r="H16" s="32" t="s">
        <v>20</v>
      </c>
      <c r="I16" s="37" t="s">
        <v>13</v>
      </c>
      <c r="J16" s="16"/>
      <c r="K16" s="10"/>
      <c r="L16" s="23" t="s">
        <v>20</v>
      </c>
      <c r="M16" s="27" t="s">
        <v>13</v>
      </c>
      <c r="N16" s="3"/>
    </row>
    <row r="17" spans="6:14" x14ac:dyDescent="0.3">
      <c r="F17" s="42" t="s">
        <v>18</v>
      </c>
      <c r="G17" s="14" t="s">
        <v>21</v>
      </c>
      <c r="H17" s="32">
        <v>338</v>
      </c>
      <c r="I17" s="37" t="s">
        <v>24</v>
      </c>
      <c r="J17" s="17"/>
      <c r="K17" s="11" t="s">
        <v>11</v>
      </c>
      <c r="L17" s="23">
        <f>PI()*SQRT(2*H23/H24)</f>
        <v>106.99879020467314</v>
      </c>
      <c r="M17" s="27" t="s">
        <v>15</v>
      </c>
      <c r="N17" s="3"/>
    </row>
    <row r="18" spans="6:14" x14ac:dyDescent="0.3">
      <c r="F18" s="42" t="s">
        <v>17</v>
      </c>
      <c r="G18" s="14" t="s">
        <v>1</v>
      </c>
      <c r="H18" s="32">
        <v>16</v>
      </c>
      <c r="I18" s="37" t="s">
        <v>23</v>
      </c>
      <c r="J18" s="17"/>
      <c r="K18" s="10" t="s">
        <v>7</v>
      </c>
      <c r="L18" s="23">
        <f>4.71*SQRT(H23/H24)</f>
        <v>113.43182093222343</v>
      </c>
      <c r="M18" s="27" t="s">
        <v>15</v>
      </c>
      <c r="N18" s="3"/>
    </row>
    <row r="19" spans="6:14" x14ac:dyDescent="0.3">
      <c r="F19" s="42"/>
      <c r="G19" s="14" t="s">
        <v>2</v>
      </c>
      <c r="H19" s="32">
        <v>1</v>
      </c>
      <c r="I19" s="37"/>
      <c r="J19" s="17"/>
      <c r="K19" s="11" t="s">
        <v>4</v>
      </c>
      <c r="L19" s="23">
        <f>PI()^2*H23/H20^2</f>
        <v>44.72164494243615</v>
      </c>
      <c r="M19" s="27" t="s">
        <v>15</v>
      </c>
      <c r="N19" s="3"/>
    </row>
    <row r="20" spans="6:14" x14ac:dyDescent="0.3">
      <c r="F20" s="42"/>
      <c r="G20" s="14" t="s">
        <v>0</v>
      </c>
      <c r="H20" s="32">
        <v>80</v>
      </c>
      <c r="I20" s="37"/>
      <c r="J20" s="18"/>
      <c r="K20" s="10" t="s">
        <v>8</v>
      </c>
      <c r="L20" s="23">
        <f>IF(H20&gt;L18,0.877*L19,H24*(0.658^(H24/L19)))</f>
        <v>31.314225308609629</v>
      </c>
      <c r="M20" s="27" t="s">
        <v>15</v>
      </c>
      <c r="N20" s="3"/>
    </row>
    <row r="21" spans="6:14" x14ac:dyDescent="0.3">
      <c r="F21" s="43"/>
      <c r="G21" s="2"/>
      <c r="H21" s="33"/>
      <c r="I21" s="38"/>
      <c r="J21" s="2"/>
      <c r="K21" s="15" t="s">
        <v>22</v>
      </c>
      <c r="L21" s="20">
        <f>IF(G16="LRFD",H17/(0.9*L20),H17*1.67/L20)</f>
        <v>11.993129379838088</v>
      </c>
      <c r="M21" s="28" t="s">
        <v>16</v>
      </c>
      <c r="N21" s="3"/>
    </row>
    <row r="22" spans="6:14" ht="18.75" customHeight="1" x14ac:dyDescent="0.3">
      <c r="F22" s="93" t="s">
        <v>19</v>
      </c>
      <c r="G22" s="94"/>
      <c r="H22" s="94"/>
      <c r="I22" s="94"/>
      <c r="J22" s="19"/>
      <c r="K22" s="15" t="s">
        <v>3</v>
      </c>
      <c r="L22" s="20">
        <f>H19*H18*12/H20</f>
        <v>2.4</v>
      </c>
      <c r="M22" s="28" t="s">
        <v>25</v>
      </c>
      <c r="N22" s="3"/>
    </row>
    <row r="23" spans="6:14" x14ac:dyDescent="0.3">
      <c r="F23" s="44"/>
      <c r="G23" s="6" t="s">
        <v>5</v>
      </c>
      <c r="H23" s="34">
        <v>29000</v>
      </c>
      <c r="I23" s="39" t="s">
        <v>14</v>
      </c>
      <c r="J23" s="12"/>
      <c r="K23" s="8"/>
      <c r="L23" s="21"/>
      <c r="M23" s="29"/>
      <c r="N23" s="3"/>
    </row>
    <row r="24" spans="6:14" x14ac:dyDescent="0.3">
      <c r="F24" s="44"/>
      <c r="G24" s="7" t="s">
        <v>6</v>
      </c>
      <c r="H24" s="34">
        <v>50</v>
      </c>
      <c r="I24" s="39" t="s">
        <v>15</v>
      </c>
      <c r="J24" s="2"/>
      <c r="K24" s="2"/>
      <c r="L24" s="24"/>
      <c r="M24" s="29"/>
      <c r="N24" s="3"/>
    </row>
    <row r="25" spans="6:14" ht="19.5" thickBot="1" x14ac:dyDescent="0.35">
      <c r="F25" s="45"/>
      <c r="G25" s="13"/>
      <c r="H25" s="35"/>
      <c r="I25" s="40"/>
      <c r="J25" s="4"/>
      <c r="K25" s="4"/>
      <c r="L25" s="25"/>
      <c r="M25" s="30"/>
      <c r="N25" s="5"/>
    </row>
  </sheetData>
  <mergeCells count="4">
    <mergeCell ref="F22:I22"/>
    <mergeCell ref="F3:N3"/>
    <mergeCell ref="F15:N15"/>
    <mergeCell ref="F10:I10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Compresion Member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2016-06-17T15:25:53Z</dcterms:modified>
</cp:coreProperties>
</file>