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Exp 08" sheetId="2" state="hidden" r:id="rId1"/>
    <sheet name="Exp 09" sheetId="1" r:id="rId2"/>
  </sheets>
  <calcPr calcId="152511"/>
</workbook>
</file>

<file path=xl/calcChain.xml><?xml version="1.0" encoding="utf-8"?>
<calcChain xmlns="http://schemas.openxmlformats.org/spreadsheetml/2006/main">
  <c r="D2" i="1" l="1"/>
  <c r="E23" i="1" l="1"/>
  <c r="E24" i="1"/>
  <c r="E25" i="1"/>
  <c r="E26" i="1"/>
  <c r="E22" i="1"/>
  <c r="D23" i="1"/>
  <c r="D24" i="1"/>
  <c r="D25" i="1"/>
  <c r="D26" i="1"/>
  <c r="D22" i="1"/>
  <c r="B26" i="1"/>
  <c r="B25" i="1"/>
  <c r="B24" i="1"/>
  <c r="B23" i="1"/>
  <c r="B22" i="1"/>
  <c r="H12" i="1"/>
  <c r="G11" i="1"/>
  <c r="H11" i="1" s="1"/>
  <c r="G10" i="1"/>
  <c r="H10" i="1" s="1"/>
  <c r="N4" i="1"/>
  <c r="N5" i="1" s="1"/>
  <c r="N6" i="1" s="1"/>
  <c r="N7" i="1" s="1"/>
  <c r="N8" i="1" s="1"/>
  <c r="N9" i="1" s="1"/>
  <c r="M3" i="1"/>
  <c r="M4" i="1" s="1"/>
  <c r="M5" i="1" s="1"/>
  <c r="M6" i="1" s="1"/>
  <c r="M7" i="1" s="1"/>
  <c r="M8" i="1" s="1"/>
  <c r="M9" i="1" s="1"/>
  <c r="N2" i="1"/>
  <c r="N3" i="1" s="1"/>
  <c r="M2" i="1"/>
  <c r="G13" i="1"/>
  <c r="H13" i="1" s="1"/>
  <c r="G14" i="1"/>
  <c r="H14" i="1" s="1"/>
  <c r="G15" i="1"/>
  <c r="H15" i="1" s="1"/>
  <c r="B3" i="1"/>
  <c r="G12" i="1"/>
  <c r="B4" i="1"/>
  <c r="D27" i="1"/>
  <c r="D3" i="1" l="1"/>
  <c r="C10" i="1"/>
  <c r="C27" i="1"/>
  <c r="E27" i="1"/>
  <c r="O2" i="1" l="1"/>
  <c r="O3" i="1" s="1"/>
  <c r="O4" i="1" s="1"/>
  <c r="O5" i="1" s="1"/>
  <c r="O6" i="1" s="1"/>
  <c r="O7" i="1" s="1"/>
  <c r="O8" i="1" s="1"/>
  <c r="O9" i="1" s="1"/>
  <c r="B14" i="1"/>
  <c r="C14" i="1" s="1"/>
  <c r="B12" i="1"/>
  <c r="C12" i="1" s="1"/>
  <c r="B11" i="1"/>
  <c r="C11" i="1" s="1"/>
  <c r="C15" i="1"/>
  <c r="B13" i="1"/>
  <c r="C13" i="1" s="1"/>
  <c r="I11" i="1" l="1"/>
  <c r="I12" i="1"/>
  <c r="I13" i="1"/>
  <c r="I14" i="1"/>
  <c r="I15" i="1"/>
  <c r="I10" i="1"/>
  <c r="J10" i="1" l="1"/>
  <c r="C18" i="1" s="1"/>
  <c r="G22" i="1" l="1"/>
  <c r="F22" i="1"/>
  <c r="H22" i="1" l="1"/>
</calcChain>
</file>

<file path=xl/sharedStrings.xml><?xml version="1.0" encoding="utf-8"?>
<sst xmlns="http://schemas.openxmlformats.org/spreadsheetml/2006/main" count="36" uniqueCount="36">
  <si>
    <t>Flume Width,B</t>
  </si>
  <si>
    <t>Radius,R</t>
  </si>
  <si>
    <t>Slope of Channel,S</t>
  </si>
  <si>
    <t>Current met. Const a</t>
  </si>
  <si>
    <t>Total Depth of Flow,Y</t>
  </si>
  <si>
    <t>Shear Velocity,Vf</t>
  </si>
  <si>
    <t>Current met. Const b</t>
  </si>
  <si>
    <t>Vertical Location of current meter</t>
  </si>
  <si>
    <t>Location</t>
  </si>
  <si>
    <t>Depth from water surface</t>
  </si>
  <si>
    <t>Depth from water bottom</t>
  </si>
  <si>
    <t>Current meter reading</t>
  </si>
  <si>
    <t>Roughness height k (m)</t>
  </si>
  <si>
    <t>Point velocity v (m/s)</t>
  </si>
  <si>
    <t>Avg k</t>
  </si>
  <si>
    <t>At top surface</t>
  </si>
  <si>
    <t>at 0.2 Y</t>
  </si>
  <si>
    <t>at 0.4 Y</t>
  </si>
  <si>
    <t>at 0.6 Y</t>
  </si>
  <si>
    <t>at 0.8 Y</t>
  </si>
  <si>
    <t>Near Bottom</t>
  </si>
  <si>
    <t>Cross sectional mean velocity,V</t>
  </si>
  <si>
    <t>No of Strip</t>
  </si>
  <si>
    <t>Avg velocity in strip v</t>
  </si>
  <si>
    <r>
      <t xml:space="preserve">Thickness of the strip </t>
    </r>
    <r>
      <rPr>
        <sz val="14"/>
        <color theme="1"/>
        <rFont val="Calibri"/>
        <family val="2"/>
      </rPr>
      <t>∆</t>
    </r>
    <r>
      <rPr>
        <sz val="14"/>
        <color theme="1"/>
        <rFont val="Times New Roman"/>
        <family val="1"/>
      </rPr>
      <t>y (m)</t>
    </r>
  </si>
  <si>
    <t>v^2 *∆y</t>
  </si>
  <si>
    <t>v^3 *∆y</t>
  </si>
  <si>
    <t>α</t>
  </si>
  <si>
    <t>β</t>
  </si>
  <si>
    <t>Sum</t>
  </si>
  <si>
    <t>Time of observation t</t>
  </si>
  <si>
    <t>No of revolution N</t>
  </si>
  <si>
    <t>revolution per sec n</t>
  </si>
  <si>
    <t>a</t>
  </si>
  <si>
    <t>b</t>
  </si>
  <si>
    <t>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</si>
</sst>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.000000"/>
  </numFmts>
  <fonts count="9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rgb="FF00206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5" xfId="0" applyFont="1" applyBorder="1"/>
    <xf numFmtId="2" fontId="2" fillId="5" borderId="2" xfId="0" applyNumberFormat="1" applyFont="1" applyFill="1" applyBorder="1"/>
    <xf numFmtId="164" fontId="2" fillId="4" borderId="2" xfId="0" applyNumberFormat="1" applyFont="1" applyFill="1" applyBorder="1"/>
    <xf numFmtId="165" fontId="2" fillId="5" borderId="2" xfId="0" applyNumberFormat="1" applyFont="1" applyFill="1" applyBorder="1" applyAlignment="1">
      <alignment vertical="center"/>
    </xf>
    <xf numFmtId="1" fontId="2" fillId="5" borderId="2" xfId="0" applyNumberFormat="1" applyFont="1" applyFill="1" applyBorder="1"/>
    <xf numFmtId="165" fontId="4" fillId="7" borderId="1" xfId="1" applyNumberFormat="1" applyFont="1" applyFill="1"/>
    <xf numFmtId="167" fontId="4" fillId="7" borderId="1" xfId="1" applyNumberFormat="1" applyFont="1" applyFill="1"/>
    <xf numFmtId="0" fontId="4" fillId="7" borderId="1" xfId="1" applyFont="1" applyFill="1"/>
    <xf numFmtId="166" fontId="5" fillId="7" borderId="1" xfId="1" applyNumberFormat="1" applyFont="1" applyFill="1"/>
    <xf numFmtId="0" fontId="6" fillId="0" borderId="0" xfId="0" applyFont="1"/>
    <xf numFmtId="0" fontId="7" fillId="0" borderId="0" xfId="0" applyFont="1" applyBorder="1"/>
    <xf numFmtId="165" fontId="7" fillId="0" borderId="0" xfId="0" applyNumberFormat="1" applyFont="1" applyBorder="1"/>
    <xf numFmtId="0" fontId="2" fillId="2" borderId="1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0" borderId="2" xfId="0" applyNumberFormat="1" applyFont="1" applyBorder="1"/>
    <xf numFmtId="164" fontId="2" fillId="0" borderId="0" xfId="0" applyNumberFormat="1" applyFont="1"/>
    <xf numFmtId="164" fontId="2" fillId="5" borderId="2" xfId="0" applyNumberFormat="1" applyFont="1" applyFill="1" applyBorder="1"/>
    <xf numFmtId="0" fontId="8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371475</xdr:colOff>
      <xdr:row>19</xdr:row>
      <xdr:rowOff>204787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544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38101</xdr:colOff>
      <xdr:row>18</xdr:row>
      <xdr:rowOff>76200</xdr:rowOff>
    </xdr:from>
    <xdr:ext cx="570666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829426" y="5076825"/>
              <a:ext cx="570666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l-GR" sz="140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l-GR" sz="140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l-GR" sz="1400" i="1">
                            <a:latin typeface="Cambria Math" panose="02040503050406030204" pitchFamily="18" charset="0"/>
                          </a:rPr>
                          <m:t>−1)</m:t>
                        </m:r>
                      </m:num>
                      <m:den>
                        <m:r>
                          <a:rPr lang="el-GR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el-GR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𝛽</m:t>
                        </m:r>
                        <m:r>
                          <a:rPr lang="el-GR" sz="14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−1)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829426" y="5076825"/>
              <a:ext cx="570666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400" i="0">
                  <a:latin typeface="Cambria Math" panose="02040503050406030204" pitchFamily="18" charset="0"/>
                </a:rPr>
                <a:t>(</a:t>
              </a:r>
              <a:r>
                <a:rPr lang="el-GR" sz="1400" i="0">
                  <a:latin typeface="Cambria Math" panose="02040503050406030204" pitchFamily="18" charset="0"/>
                </a:rPr>
                <a:t>(𝛼-1)</a:t>
              </a:r>
              <a:r>
                <a:rPr lang="en-US" sz="1400" i="0">
                  <a:latin typeface="Cambria Math" panose="02040503050406030204" pitchFamily="18" charset="0"/>
                </a:rPr>
                <a:t>)/(</a:t>
              </a:r>
              <a:r>
                <a:rPr lang="el-GR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(𝛽−1)</a:t>
              </a:r>
              <a:r>
                <a:rPr lang="en-US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pane ySplit="1" topLeftCell="A2" activePane="bottomLeft" state="frozen"/>
      <selection pane="bottomLeft" activeCell="E3" sqref="E3"/>
    </sheetView>
  </sheetViews>
  <sheetFormatPr defaultRowHeight="18.75" x14ac:dyDescent="0.3"/>
  <cols>
    <col min="1" max="1" width="24" style="1" bestFit="1" customWidth="1"/>
    <col min="2" max="2" width="10.7109375" style="1" customWidth="1"/>
    <col min="3" max="3" width="28" style="1" bestFit="1" customWidth="1"/>
    <col min="4" max="4" width="9.140625" style="1"/>
    <col min="5" max="5" width="12.28515625" style="1" customWidth="1"/>
    <col min="6" max="6" width="10.85546875" style="1" customWidth="1"/>
    <col min="7" max="7" width="12.140625" style="1" customWidth="1"/>
    <col min="8" max="8" width="9.140625" style="1" customWidth="1"/>
    <col min="9" max="9" width="12.5703125" style="1" customWidth="1"/>
    <col min="10" max="16384" width="9.140625" style="1"/>
  </cols>
  <sheetData>
    <row r="1" spans="1:15" x14ac:dyDescent="0.3">
      <c r="L1" s="12"/>
      <c r="M1" s="13" t="s">
        <v>33</v>
      </c>
      <c r="N1" s="13" t="s">
        <v>34</v>
      </c>
      <c r="O1" s="13" t="s">
        <v>35</v>
      </c>
    </row>
    <row r="2" spans="1:15" x14ac:dyDescent="0.3">
      <c r="A2" s="15" t="s">
        <v>0</v>
      </c>
      <c r="B2" s="8">
        <v>0.76200000000000001</v>
      </c>
      <c r="C2" s="15" t="s">
        <v>4</v>
      </c>
      <c r="D2" s="8">
        <f>0.385</f>
        <v>0.38500000000000001</v>
      </c>
      <c r="M2" s="13">
        <f>B5</f>
        <v>0.13339999999999999</v>
      </c>
      <c r="N2" s="14">
        <f>D5</f>
        <v>2.9000000000000001E-2</v>
      </c>
      <c r="O2" s="14">
        <f>D3</f>
        <v>4.729043712913035E-2</v>
      </c>
    </row>
    <row r="3" spans="1:15" x14ac:dyDescent="0.3">
      <c r="A3" s="15" t="s">
        <v>2</v>
      </c>
      <c r="B3" s="9">
        <f>1/840</f>
        <v>1.1904761904761906E-3</v>
      </c>
      <c r="C3" s="15" t="s">
        <v>5</v>
      </c>
      <c r="D3" s="8">
        <f>SQRT(9.81*B4*B3)</f>
        <v>4.729043712913035E-2</v>
      </c>
      <c r="M3" s="13">
        <f>M2</f>
        <v>0.13339999999999999</v>
      </c>
      <c r="N3" s="14">
        <f>N2</f>
        <v>2.9000000000000001E-2</v>
      </c>
      <c r="O3" s="14">
        <f>O2</f>
        <v>4.729043712913035E-2</v>
      </c>
    </row>
    <row r="4" spans="1:15" x14ac:dyDescent="0.3">
      <c r="A4" s="15" t="s">
        <v>1</v>
      </c>
      <c r="B4" s="8">
        <f>(B2*D2)/(B2+2*D2)</f>
        <v>0.19149477806788512</v>
      </c>
      <c r="C4" s="16"/>
      <c r="M4" s="13">
        <f t="shared" ref="M4:M9" si="0">M3</f>
        <v>0.13339999999999999</v>
      </c>
      <c r="N4" s="14">
        <f t="shared" ref="N4:N9" si="1">N3</f>
        <v>2.9000000000000001E-2</v>
      </c>
      <c r="O4" s="14">
        <f t="shared" ref="O4:O9" si="2">O3</f>
        <v>4.729043712913035E-2</v>
      </c>
    </row>
    <row r="5" spans="1:15" x14ac:dyDescent="0.3">
      <c r="A5" s="15" t="s">
        <v>3</v>
      </c>
      <c r="B5" s="10">
        <v>0.13339999999999999</v>
      </c>
      <c r="C5" s="15" t="s">
        <v>6</v>
      </c>
      <c r="D5" s="8">
        <v>2.9000000000000001E-2</v>
      </c>
      <c r="M5" s="13">
        <f t="shared" si="0"/>
        <v>0.13339999999999999</v>
      </c>
      <c r="N5" s="14">
        <f t="shared" si="1"/>
        <v>2.9000000000000001E-2</v>
      </c>
      <c r="O5" s="14">
        <f t="shared" si="2"/>
        <v>4.729043712913035E-2</v>
      </c>
    </row>
    <row r="6" spans="1:15" x14ac:dyDescent="0.3">
      <c r="C6" s="16"/>
      <c r="M6" s="13">
        <f t="shared" si="0"/>
        <v>0.13339999999999999</v>
      </c>
      <c r="N6" s="14">
        <f t="shared" si="1"/>
        <v>2.9000000000000001E-2</v>
      </c>
      <c r="O6" s="14">
        <f t="shared" si="2"/>
        <v>4.729043712913035E-2</v>
      </c>
    </row>
    <row r="7" spans="1:15" ht="18.75" customHeight="1" x14ac:dyDescent="0.3">
      <c r="A7" s="23" t="s">
        <v>7</v>
      </c>
      <c r="B7" s="24"/>
      <c r="C7" s="24"/>
      <c r="D7" s="25"/>
      <c r="E7" s="23" t="s">
        <v>11</v>
      </c>
      <c r="F7" s="24"/>
      <c r="G7" s="25"/>
      <c r="H7" s="42" t="s">
        <v>13</v>
      </c>
      <c r="I7" s="42" t="s">
        <v>12</v>
      </c>
      <c r="J7" s="42" t="s">
        <v>14</v>
      </c>
      <c r="M7" s="13">
        <f t="shared" si="0"/>
        <v>0.13339999999999999</v>
      </c>
      <c r="N7" s="14">
        <f t="shared" si="1"/>
        <v>2.9000000000000001E-2</v>
      </c>
      <c r="O7" s="14">
        <f t="shared" si="2"/>
        <v>4.729043712913035E-2</v>
      </c>
    </row>
    <row r="8" spans="1:15" x14ac:dyDescent="0.3">
      <c r="A8" s="26"/>
      <c r="B8" s="27"/>
      <c r="C8" s="27"/>
      <c r="D8" s="28"/>
      <c r="E8" s="26"/>
      <c r="F8" s="27"/>
      <c r="G8" s="28"/>
      <c r="H8" s="43"/>
      <c r="I8" s="43"/>
      <c r="J8" s="43"/>
      <c r="M8" s="13">
        <f t="shared" si="0"/>
        <v>0.13339999999999999</v>
      </c>
      <c r="N8" s="14">
        <f t="shared" si="1"/>
        <v>2.9000000000000001E-2</v>
      </c>
      <c r="O8" s="14">
        <f t="shared" si="2"/>
        <v>4.729043712913035E-2</v>
      </c>
    </row>
    <row r="9" spans="1:15" ht="75" x14ac:dyDescent="0.3">
      <c r="A9" s="18" t="s">
        <v>8</v>
      </c>
      <c r="B9" s="17" t="s">
        <v>9</v>
      </c>
      <c r="C9" s="17" t="s">
        <v>10</v>
      </c>
      <c r="D9" s="39"/>
      <c r="E9" s="17" t="s">
        <v>31</v>
      </c>
      <c r="F9" s="17" t="s">
        <v>30</v>
      </c>
      <c r="G9" s="17" t="s">
        <v>32</v>
      </c>
      <c r="H9" s="44"/>
      <c r="I9" s="44"/>
      <c r="J9" s="44"/>
      <c r="M9" s="13">
        <f t="shared" si="0"/>
        <v>0.13339999999999999</v>
      </c>
      <c r="N9" s="14">
        <f t="shared" si="1"/>
        <v>2.9000000000000001E-2</v>
      </c>
      <c r="O9" s="14">
        <f t="shared" si="2"/>
        <v>4.729043712913035E-2</v>
      </c>
    </row>
    <row r="10" spans="1:15" x14ac:dyDescent="0.3">
      <c r="A10" s="2" t="s">
        <v>15</v>
      </c>
      <c r="B10" s="6">
        <v>0.05</v>
      </c>
      <c r="C10" s="6">
        <f>D2-B10</f>
        <v>0.33500000000000002</v>
      </c>
      <c r="D10" s="40"/>
      <c r="E10" s="7">
        <v>84</v>
      </c>
      <c r="F10" s="4">
        <v>14.9</v>
      </c>
      <c r="G10" s="21">
        <f>E10/F10</f>
        <v>5.6375838926174495</v>
      </c>
      <c r="H10" s="21">
        <f>M2*G10+N2</f>
        <v>0.78105369127516777</v>
      </c>
      <c r="I10" s="21">
        <f>(30*C10)/10^(H10/(5.75*O2))</f>
        <v>1.3483432552017864E-2</v>
      </c>
      <c r="J10" s="45">
        <f>AVERAGE(I10,I11,I12,I13,I14,I15)</f>
        <v>7.5907362436583685E-3</v>
      </c>
    </row>
    <row r="11" spans="1:15" x14ac:dyDescent="0.3">
      <c r="A11" s="2" t="s">
        <v>16</v>
      </c>
      <c r="B11" s="6">
        <f>0.2*D2</f>
        <v>7.7000000000000013E-2</v>
      </c>
      <c r="C11" s="6">
        <f>D2-B11</f>
        <v>0.308</v>
      </c>
      <c r="D11" s="40"/>
      <c r="E11" s="7">
        <v>83</v>
      </c>
      <c r="F11" s="4">
        <v>14.7</v>
      </c>
      <c r="G11" s="21">
        <f>E11/F11</f>
        <v>5.646258503401361</v>
      </c>
      <c r="H11" s="21">
        <f>M3*G11+N3</f>
        <v>0.78221088435374153</v>
      </c>
      <c r="I11" s="21">
        <f t="shared" ref="I11:I15" si="3">(30*C11)/10^(H11/(5.75*O3))</f>
        <v>1.2275826415365459E-2</v>
      </c>
      <c r="J11" s="46"/>
    </row>
    <row r="12" spans="1:15" x14ac:dyDescent="0.3">
      <c r="A12" s="2" t="s">
        <v>17</v>
      </c>
      <c r="B12" s="6">
        <f>0.4*D2</f>
        <v>0.15400000000000003</v>
      </c>
      <c r="C12" s="6">
        <f>D2-B12</f>
        <v>0.23099999999999998</v>
      </c>
      <c r="D12" s="40"/>
      <c r="E12" s="7">
        <v>85</v>
      </c>
      <c r="F12" s="4">
        <v>15</v>
      </c>
      <c r="G12" s="21">
        <f>E12/F12</f>
        <v>5.666666666666667</v>
      </c>
      <c r="H12" s="21">
        <f t="shared" ref="H12:H15" si="4">M4*G12+N4</f>
        <v>0.78493333333333337</v>
      </c>
      <c r="I12" s="21">
        <f t="shared" si="3"/>
        <v>8.9970483487746191E-3</v>
      </c>
      <c r="J12" s="46"/>
    </row>
    <row r="13" spans="1:15" x14ac:dyDescent="0.3">
      <c r="A13" s="2" t="s">
        <v>18</v>
      </c>
      <c r="B13" s="6">
        <f>0.6*D2</f>
        <v>0.23099999999999998</v>
      </c>
      <c r="C13" s="6">
        <f>D2-B13</f>
        <v>0.15400000000000003</v>
      </c>
      <c r="D13" s="40"/>
      <c r="E13" s="7">
        <v>87</v>
      </c>
      <c r="F13" s="4">
        <v>15</v>
      </c>
      <c r="G13" s="21">
        <f t="shared" ref="G13:G15" si="5">E13/F13</f>
        <v>5.8</v>
      </c>
      <c r="H13" s="21">
        <f t="shared" si="4"/>
        <v>0.80271999999999999</v>
      </c>
      <c r="I13" s="21">
        <f>(30*C13)/10^(H13/(5.75*O5))</f>
        <v>5.1593786596855484E-3</v>
      </c>
      <c r="J13" s="46"/>
    </row>
    <row r="14" spans="1:15" x14ac:dyDescent="0.3">
      <c r="A14" s="2" t="s">
        <v>19</v>
      </c>
      <c r="B14" s="6">
        <f>0.8*D2</f>
        <v>0.30800000000000005</v>
      </c>
      <c r="C14" s="6">
        <f>D2-B14</f>
        <v>7.6999999999999957E-2</v>
      </c>
      <c r="D14" s="40"/>
      <c r="E14" s="7">
        <v>86</v>
      </c>
      <c r="F14" s="4">
        <v>15.1</v>
      </c>
      <c r="G14" s="21">
        <f t="shared" si="5"/>
        <v>5.6953642384105958</v>
      </c>
      <c r="H14" s="21">
        <f t="shared" si="4"/>
        <v>0.78876158940397345</v>
      </c>
      <c r="I14" s="21">
        <f t="shared" si="3"/>
        <v>2.9033553168898631E-3</v>
      </c>
      <c r="J14" s="46"/>
    </row>
    <row r="15" spans="1:15" x14ac:dyDescent="0.3">
      <c r="A15" s="2" t="s">
        <v>20</v>
      </c>
      <c r="B15" s="6">
        <v>0.33500000000000002</v>
      </c>
      <c r="C15" s="6">
        <f>D2-B15</f>
        <v>4.9999999999999989E-2</v>
      </c>
      <c r="D15" s="41"/>
      <c r="E15" s="7">
        <v>80</v>
      </c>
      <c r="F15" s="4">
        <v>14.9</v>
      </c>
      <c r="G15" s="21">
        <f t="shared" si="5"/>
        <v>5.3691275167785237</v>
      </c>
      <c r="H15" s="21">
        <f t="shared" si="4"/>
        <v>0.74524161073825501</v>
      </c>
      <c r="I15" s="21">
        <f t="shared" si="3"/>
        <v>2.7253761692168578E-3</v>
      </c>
      <c r="J15" s="47"/>
    </row>
    <row r="18" spans="1:8" x14ac:dyDescent="0.3">
      <c r="A18" s="22" t="s">
        <v>21</v>
      </c>
      <c r="B18" s="22"/>
      <c r="C18" s="11">
        <f>D3*(6.5+5.75*(LOG(B4/J10)))</f>
        <v>0.68858517575534572</v>
      </c>
    </row>
    <row r="19" spans="1:8" x14ac:dyDescent="0.3">
      <c r="A19" s="31" t="s">
        <v>22</v>
      </c>
      <c r="B19" s="32" t="s">
        <v>23</v>
      </c>
      <c r="C19" s="31" t="s">
        <v>24</v>
      </c>
      <c r="D19" s="33" t="s">
        <v>25</v>
      </c>
      <c r="E19" s="30" t="s">
        <v>26</v>
      </c>
      <c r="F19" s="29" t="s">
        <v>27</v>
      </c>
      <c r="G19" s="29" t="s">
        <v>28</v>
      </c>
      <c r="H19" s="36"/>
    </row>
    <row r="20" spans="1:8" x14ac:dyDescent="0.3">
      <c r="A20" s="31"/>
      <c r="B20" s="32"/>
      <c r="C20" s="31"/>
      <c r="D20" s="34"/>
      <c r="E20" s="30"/>
      <c r="F20" s="30"/>
      <c r="G20" s="30"/>
      <c r="H20" s="37"/>
    </row>
    <row r="21" spans="1:8" x14ac:dyDescent="0.3">
      <c r="A21" s="31"/>
      <c r="B21" s="32"/>
      <c r="C21" s="31"/>
      <c r="D21" s="35"/>
      <c r="E21" s="30"/>
      <c r="F21" s="30"/>
      <c r="G21" s="30"/>
      <c r="H21" s="38"/>
    </row>
    <row r="22" spans="1:8" x14ac:dyDescent="0.3">
      <c r="A22" s="2">
        <v>1</v>
      </c>
      <c r="B22" s="5">
        <f>0.76</f>
        <v>0.76</v>
      </c>
      <c r="C22" s="5">
        <v>7.6999999999999999E-2</v>
      </c>
      <c r="D22" s="5">
        <f>B22^2*C22</f>
        <v>4.4475199999999999E-2</v>
      </c>
      <c r="E22" s="5">
        <f>B22^3*C22</f>
        <v>3.3801152000000001E-2</v>
      </c>
      <c r="F22" s="48">
        <f>E27/(C18^3*D2)</f>
        <v>1.4573703272349916</v>
      </c>
      <c r="G22" s="48">
        <f>D27/(C18^2*D2)</f>
        <v>1.2851719575901932</v>
      </c>
      <c r="H22" s="48">
        <f>(F22-1)/(G22-1)</f>
        <v>1.60384047260445</v>
      </c>
    </row>
    <row r="23" spans="1:8" x14ac:dyDescent="0.3">
      <c r="A23" s="2">
        <v>2</v>
      </c>
      <c r="B23" s="5">
        <f>0.782</f>
        <v>0.78200000000000003</v>
      </c>
      <c r="C23" s="5">
        <v>7.6999999999999999E-2</v>
      </c>
      <c r="D23" s="5">
        <f t="shared" ref="D23:D26" si="6">B23^2*C23</f>
        <v>4.7087348000000008E-2</v>
      </c>
      <c r="E23" s="5">
        <f t="shared" ref="E23:E26" si="7">B23^3*C23</f>
        <v>3.6822306136000009E-2</v>
      </c>
      <c r="F23" s="49"/>
      <c r="G23" s="49"/>
      <c r="H23" s="49"/>
    </row>
    <row r="24" spans="1:8" x14ac:dyDescent="0.3">
      <c r="A24" s="2">
        <v>3</v>
      </c>
      <c r="B24" s="5">
        <f>0.791</f>
        <v>0.79100000000000004</v>
      </c>
      <c r="C24" s="5">
        <v>7.6999999999999999E-2</v>
      </c>
      <c r="D24" s="5">
        <f t="shared" si="6"/>
        <v>4.8177437000000004E-2</v>
      </c>
      <c r="E24" s="5">
        <f t="shared" si="7"/>
        <v>3.8108352667000002E-2</v>
      </c>
      <c r="F24" s="49"/>
      <c r="G24" s="49"/>
      <c r="H24" s="49"/>
    </row>
    <row r="25" spans="1:8" x14ac:dyDescent="0.3">
      <c r="A25" s="2">
        <v>4</v>
      </c>
      <c r="B25" s="5">
        <f>0.789</f>
        <v>0.78900000000000003</v>
      </c>
      <c r="C25" s="5">
        <v>7.6999999999999999E-2</v>
      </c>
      <c r="D25" s="5">
        <f t="shared" si="6"/>
        <v>4.7934117000000005E-2</v>
      </c>
      <c r="E25" s="5">
        <f t="shared" si="7"/>
        <v>3.7820018313000012E-2</v>
      </c>
      <c r="F25" s="49"/>
      <c r="G25" s="49"/>
      <c r="H25" s="49"/>
    </row>
    <row r="26" spans="1:8" x14ac:dyDescent="0.3">
      <c r="A26" s="2">
        <v>5</v>
      </c>
      <c r="B26" s="5">
        <f>0.7807</f>
        <v>0.78069999999999995</v>
      </c>
      <c r="C26" s="5">
        <v>7.6999999999999999E-2</v>
      </c>
      <c r="D26" s="5">
        <f t="shared" si="6"/>
        <v>4.6930921729999998E-2</v>
      </c>
      <c r="E26" s="5">
        <f t="shared" si="7"/>
        <v>3.6638970594610992E-2</v>
      </c>
      <c r="F26" s="49"/>
      <c r="G26" s="49"/>
      <c r="H26" s="49"/>
    </row>
    <row r="27" spans="1:8" x14ac:dyDescent="0.3">
      <c r="B27" s="20" t="s">
        <v>29</v>
      </c>
      <c r="C27" s="19">
        <f>SUM(C22,C23,C24,C25,C26)</f>
        <v>0.38500000000000001</v>
      </c>
      <c r="D27" s="19">
        <f>SUM(D22,D23,D24,D25,D26)</f>
        <v>0.23460502373</v>
      </c>
      <c r="E27" s="19">
        <f>SUM(E22,E23,E24,E25,E26)</f>
        <v>0.183190799710611</v>
      </c>
      <c r="F27" s="3"/>
      <c r="G27" s="3"/>
      <c r="H27" s="3"/>
    </row>
  </sheetData>
  <mergeCells count="19">
    <mergeCell ref="H19:H21"/>
    <mergeCell ref="D9:D15"/>
    <mergeCell ref="H7:H9"/>
    <mergeCell ref="J10:J15"/>
    <mergeCell ref="F22:F26"/>
    <mergeCell ref="G22:G26"/>
    <mergeCell ref="H22:H26"/>
    <mergeCell ref="I7:I9"/>
    <mergeCell ref="J7:J9"/>
    <mergeCell ref="A18:B18"/>
    <mergeCell ref="A7:D8"/>
    <mergeCell ref="E7:G8"/>
    <mergeCell ref="F19:F21"/>
    <mergeCell ref="G19:G21"/>
    <mergeCell ref="A19:A21"/>
    <mergeCell ref="B19:B21"/>
    <mergeCell ref="C19:C21"/>
    <mergeCell ref="D19:D21"/>
    <mergeCell ref="E19:E2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08</vt:lpstr>
      <vt:lpstr>Exp 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2016-05-09T16:49:16Z</dcterms:modified>
</cp:coreProperties>
</file>